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seneca-my.sharepoint.com/personal/colin_march_senecapolytechnic_ca/Documents/Desktop/OCAA Badminton Championships 2026/"/>
    </mc:Choice>
  </mc:AlternateContent>
  <xr:revisionPtr revIDLastSave="2415" documentId="8_{1C627054-5A77-44BF-A656-8D0DA12DAF5E}" xr6:coauthVersionLast="47" xr6:coauthVersionMax="47" xr10:uidLastSave="{1C5D994A-129C-4625-B133-E3CFFBD9BE53}"/>
  <bookViews>
    <workbookView xWindow="-28920" yWindow="-1785" windowWidth="29040" windowHeight="15720" activeTab="1" xr2:uid="{00000000-000D-0000-FFFF-FFFF00000000}"/>
  </bookViews>
  <sheets>
    <sheet name="Welcome" sheetId="1" r:id="rId1"/>
    <sheet name="Winners" sheetId="2" r:id="rId2"/>
    <sheet name="Matches" sheetId="3" r:id="rId3"/>
    <sheet name="Roster" sheetId="4" state="hidden" r:id="rId4"/>
    <sheet name="MS" sheetId="6" r:id="rId5"/>
    <sheet name="WS" sheetId="7" r:id="rId6"/>
    <sheet name="WD" sheetId="9" r:id="rId7"/>
    <sheet name="MD" sheetId="8" r:id="rId8"/>
    <sheet name="XD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2" l="1"/>
  <c r="F14" i="2" l="1"/>
  <c r="F15" i="2"/>
  <c r="F16" i="2"/>
  <c r="B18" i="1"/>
  <c r="B15" i="1"/>
  <c r="D3" i="8"/>
  <c r="E3" i="8"/>
  <c r="F3" i="8"/>
  <c r="G3" i="8"/>
  <c r="H3" i="8"/>
  <c r="H3" i="10"/>
  <c r="G3" i="10"/>
  <c r="F3" i="10"/>
  <c r="E3" i="10"/>
  <c r="D3" i="10"/>
  <c r="H3" i="9"/>
  <c r="G3" i="9"/>
  <c r="F3" i="9"/>
  <c r="E3" i="9"/>
  <c r="D3" i="9"/>
  <c r="I10" i="7"/>
  <c r="H10" i="7"/>
  <c r="G10" i="7"/>
  <c r="F10" i="7"/>
  <c r="E10" i="7"/>
  <c r="D10" i="7"/>
  <c r="H3" i="7"/>
  <c r="G3" i="7"/>
  <c r="F3" i="7"/>
  <c r="E3" i="7"/>
  <c r="D3" i="7"/>
  <c r="F11" i="6"/>
  <c r="E11" i="6"/>
  <c r="D11" i="6"/>
  <c r="G22" i="4"/>
  <c r="F22" i="4"/>
  <c r="E22" i="4"/>
  <c r="D22" i="4"/>
  <c r="C22" i="4"/>
  <c r="G21" i="4"/>
  <c r="F21" i="4"/>
  <c r="E21" i="4"/>
  <c r="D21" i="4"/>
  <c r="C21" i="4"/>
  <c r="G20" i="4"/>
  <c r="F20" i="4"/>
  <c r="E20" i="4"/>
  <c r="D20" i="4"/>
  <c r="C20" i="4"/>
  <c r="G19" i="4"/>
  <c r="F19" i="4"/>
  <c r="E19" i="4"/>
  <c r="D19" i="4"/>
  <c r="C19" i="4"/>
  <c r="G18" i="4"/>
  <c r="F18" i="4"/>
  <c r="E18" i="4"/>
  <c r="D18" i="4"/>
  <c r="C18" i="4"/>
  <c r="G17" i="4"/>
  <c r="F17" i="4"/>
  <c r="E17" i="4"/>
  <c r="D17" i="4"/>
  <c r="C17" i="4"/>
  <c r="G16" i="4"/>
  <c r="F16" i="4"/>
  <c r="E16" i="4"/>
  <c r="D16" i="4"/>
  <c r="C16" i="4"/>
  <c r="G9" i="4"/>
  <c r="F9" i="4"/>
  <c r="E9" i="4"/>
  <c r="D9" i="4"/>
  <c r="C9" i="4"/>
  <c r="G8" i="4"/>
  <c r="F8" i="4"/>
  <c r="E8" i="4"/>
  <c r="D8" i="4"/>
  <c r="C8" i="4"/>
  <c r="G7" i="4"/>
  <c r="F7" i="4"/>
  <c r="E7" i="4"/>
  <c r="D7" i="4"/>
  <c r="C7" i="4"/>
  <c r="G6" i="4"/>
  <c r="F6" i="4"/>
  <c r="E6" i="4"/>
  <c r="D6" i="4"/>
  <c r="C6" i="4"/>
  <c r="G5" i="4"/>
  <c r="F5" i="4"/>
  <c r="E5" i="4"/>
  <c r="D5" i="4"/>
  <c r="C5" i="4"/>
  <c r="G4" i="4"/>
  <c r="F4" i="4"/>
  <c r="E4" i="4"/>
  <c r="D4" i="4"/>
  <c r="C4" i="4"/>
  <c r="G3" i="4"/>
  <c r="F3" i="4"/>
  <c r="E3" i="4"/>
  <c r="D3" i="4"/>
  <c r="C3" i="4"/>
  <c r="O143" i="3"/>
  <c r="O142" i="3"/>
  <c r="O141" i="3"/>
  <c r="O140" i="3"/>
  <c r="O139" i="3"/>
  <c r="O138" i="3"/>
  <c r="O137" i="3"/>
  <c r="O136" i="3"/>
  <c r="O135" i="3"/>
  <c r="O134" i="3"/>
  <c r="O133" i="3"/>
  <c r="O132" i="3"/>
  <c r="O131" i="3"/>
  <c r="S130" i="3"/>
  <c r="R130" i="3"/>
  <c r="Q130" i="3"/>
  <c r="O130" i="3"/>
  <c r="S129" i="3"/>
  <c r="R129" i="3"/>
  <c r="Q129" i="3"/>
  <c r="O129" i="3"/>
  <c r="S128" i="3"/>
  <c r="R128" i="3"/>
  <c r="Q128" i="3"/>
  <c r="O128" i="3"/>
  <c r="S127" i="3"/>
  <c r="R127" i="3"/>
  <c r="Q127" i="3"/>
  <c r="O127" i="3"/>
  <c r="S126" i="3"/>
  <c r="R126" i="3"/>
  <c r="Q126" i="3"/>
  <c r="O126" i="3"/>
  <c r="S125" i="3"/>
  <c r="R125" i="3"/>
  <c r="Q125" i="3"/>
  <c r="O125" i="3"/>
  <c r="S124" i="3"/>
  <c r="R124" i="3"/>
  <c r="Q124" i="3"/>
  <c r="O124" i="3"/>
  <c r="S123" i="3"/>
  <c r="R123" i="3"/>
  <c r="Q123" i="3"/>
  <c r="O123" i="3"/>
  <c r="S122" i="3"/>
  <c r="R122" i="3"/>
  <c r="Q122" i="3"/>
  <c r="O122" i="3"/>
  <c r="S111" i="3"/>
  <c r="R111" i="3"/>
  <c r="Q111" i="3"/>
  <c r="O111" i="3"/>
  <c r="S110" i="3"/>
  <c r="R110" i="3"/>
  <c r="Q110" i="3"/>
  <c r="O110" i="3"/>
  <c r="S109" i="3"/>
  <c r="R109" i="3"/>
  <c r="Q109" i="3"/>
  <c r="O109" i="3"/>
  <c r="S108" i="3"/>
  <c r="R108" i="3"/>
  <c r="Q108" i="3"/>
  <c r="O108" i="3"/>
  <c r="S107" i="3"/>
  <c r="R107" i="3"/>
  <c r="Q107" i="3"/>
  <c r="O107" i="3"/>
  <c r="S106" i="3"/>
  <c r="R106" i="3"/>
  <c r="Q106" i="3"/>
  <c r="O106" i="3"/>
  <c r="S105" i="3"/>
  <c r="R105" i="3"/>
  <c r="Q105" i="3"/>
  <c r="O105" i="3"/>
  <c r="S104" i="3"/>
  <c r="R104" i="3"/>
  <c r="Q104" i="3"/>
  <c r="O104" i="3"/>
  <c r="S103" i="3"/>
  <c r="R103" i="3"/>
  <c r="Q103" i="3"/>
  <c r="O103" i="3"/>
  <c r="S102" i="3"/>
  <c r="R102" i="3"/>
  <c r="Q102" i="3"/>
  <c r="O102" i="3"/>
  <c r="S101" i="3"/>
  <c r="R101" i="3"/>
  <c r="Q101" i="3"/>
  <c r="O101" i="3"/>
  <c r="S100" i="3"/>
  <c r="R100" i="3"/>
  <c r="Q100" i="3"/>
  <c r="O100" i="3"/>
  <c r="S99" i="3"/>
  <c r="R99" i="3"/>
  <c r="Q99" i="3"/>
  <c r="O99" i="3"/>
  <c r="S98" i="3"/>
  <c r="R98" i="3"/>
  <c r="Q98" i="3"/>
  <c r="O98" i="3"/>
  <c r="S97" i="3"/>
  <c r="R97" i="3"/>
  <c r="Q97" i="3"/>
  <c r="O97" i="3"/>
  <c r="S96" i="3"/>
  <c r="R96" i="3"/>
  <c r="Q96" i="3"/>
  <c r="O96" i="3"/>
  <c r="S95" i="3"/>
  <c r="R95" i="3"/>
  <c r="Q95" i="3"/>
  <c r="O95" i="3"/>
  <c r="S94" i="3"/>
  <c r="R94" i="3"/>
  <c r="Q94" i="3"/>
  <c r="O94" i="3"/>
  <c r="S93" i="3"/>
  <c r="R93" i="3"/>
  <c r="Q93" i="3"/>
  <c r="O93" i="3"/>
  <c r="S92" i="3"/>
  <c r="R92" i="3"/>
  <c r="Q92" i="3"/>
  <c r="O92" i="3"/>
  <c r="S91" i="3"/>
  <c r="R91" i="3"/>
  <c r="Q91" i="3"/>
  <c r="O91" i="3"/>
  <c r="S90" i="3"/>
  <c r="R90" i="3"/>
  <c r="Q90" i="3"/>
  <c r="O90" i="3"/>
  <c r="S89" i="3"/>
  <c r="R89" i="3"/>
  <c r="Q89" i="3"/>
  <c r="O89" i="3"/>
  <c r="S88" i="3"/>
  <c r="R88" i="3"/>
  <c r="Q88" i="3"/>
  <c r="O88" i="3"/>
  <c r="S87" i="3"/>
  <c r="R87" i="3"/>
  <c r="Q87" i="3"/>
  <c r="O87" i="3"/>
  <c r="S86" i="3"/>
  <c r="R86" i="3"/>
  <c r="Q86" i="3"/>
  <c r="O86" i="3"/>
  <c r="S85" i="3"/>
  <c r="R85" i="3"/>
  <c r="Q85" i="3"/>
  <c r="O85" i="3"/>
  <c r="S84" i="3"/>
  <c r="R84" i="3"/>
  <c r="Q84" i="3"/>
  <c r="O84" i="3"/>
  <c r="S83" i="3"/>
  <c r="R83" i="3"/>
  <c r="Q83" i="3"/>
  <c r="O83" i="3"/>
  <c r="S82" i="3"/>
  <c r="R82" i="3"/>
  <c r="Q82" i="3"/>
  <c r="O82" i="3"/>
  <c r="S81" i="3"/>
  <c r="R81" i="3"/>
  <c r="Q81" i="3"/>
  <c r="O81" i="3"/>
  <c r="S80" i="3"/>
  <c r="R80" i="3"/>
  <c r="Q80" i="3"/>
  <c r="O80" i="3"/>
  <c r="S79" i="3"/>
  <c r="R79" i="3"/>
  <c r="Q79" i="3"/>
  <c r="O79" i="3"/>
  <c r="S78" i="3"/>
  <c r="R78" i="3"/>
  <c r="Q78" i="3"/>
  <c r="O78" i="3"/>
  <c r="S77" i="3"/>
  <c r="R77" i="3"/>
  <c r="Q77" i="3"/>
  <c r="O77" i="3"/>
  <c r="S76" i="3"/>
  <c r="R76" i="3"/>
  <c r="Q76" i="3"/>
  <c r="O76" i="3"/>
  <c r="S75" i="3"/>
  <c r="R75" i="3"/>
  <c r="Q75" i="3"/>
  <c r="O75" i="3"/>
  <c r="S74" i="3"/>
  <c r="R74" i="3"/>
  <c r="Q74" i="3"/>
  <c r="O74" i="3"/>
  <c r="S73" i="3"/>
  <c r="R73" i="3"/>
  <c r="Q73" i="3"/>
  <c r="O73" i="3"/>
  <c r="S72" i="3"/>
  <c r="R72" i="3"/>
  <c r="Q72" i="3"/>
  <c r="O72" i="3"/>
  <c r="S71" i="3"/>
  <c r="R71" i="3"/>
  <c r="Q71" i="3"/>
  <c r="O71" i="3"/>
  <c r="S70" i="3"/>
  <c r="R70" i="3"/>
  <c r="Q70" i="3"/>
  <c r="O70" i="3"/>
  <c r="S69" i="3"/>
  <c r="R69" i="3"/>
  <c r="Q69" i="3"/>
  <c r="O69" i="3"/>
  <c r="S68" i="3"/>
  <c r="R68" i="3"/>
  <c r="Q68" i="3"/>
  <c r="O68" i="3"/>
  <c r="S67" i="3"/>
  <c r="R67" i="3"/>
  <c r="Q67" i="3"/>
  <c r="O67" i="3"/>
  <c r="S66" i="3"/>
  <c r="R66" i="3"/>
  <c r="Q66" i="3"/>
  <c r="O66" i="3"/>
  <c r="S65" i="3"/>
  <c r="R65" i="3"/>
  <c r="Q65" i="3"/>
  <c r="O65" i="3"/>
  <c r="S64" i="3"/>
  <c r="R64" i="3"/>
  <c r="Q64" i="3"/>
  <c r="O64" i="3"/>
  <c r="S63" i="3"/>
  <c r="R63" i="3"/>
  <c r="Q63" i="3"/>
  <c r="O63" i="3"/>
  <c r="S62" i="3"/>
  <c r="R62" i="3"/>
  <c r="Q62" i="3"/>
  <c r="O62" i="3"/>
  <c r="S61" i="3"/>
  <c r="R61" i="3"/>
  <c r="Q61" i="3"/>
  <c r="O61" i="3"/>
  <c r="S60" i="3"/>
  <c r="R60" i="3"/>
  <c r="Q60" i="3"/>
  <c r="O60" i="3"/>
  <c r="S59" i="3"/>
  <c r="R59" i="3"/>
  <c r="Q59" i="3"/>
  <c r="O59" i="3"/>
  <c r="S58" i="3"/>
  <c r="R58" i="3"/>
  <c r="Q58" i="3"/>
  <c r="O58" i="3"/>
  <c r="S57" i="3"/>
  <c r="R57" i="3"/>
  <c r="Q57" i="3"/>
  <c r="O57" i="3"/>
  <c r="S56" i="3"/>
  <c r="R56" i="3"/>
  <c r="Q56" i="3"/>
  <c r="O56" i="3"/>
  <c r="S55" i="3"/>
  <c r="R55" i="3"/>
  <c r="Q55" i="3"/>
  <c r="O55" i="3"/>
  <c r="S54" i="3"/>
  <c r="R54" i="3"/>
  <c r="Q54" i="3"/>
  <c r="O54" i="3"/>
  <c r="S53" i="3"/>
  <c r="R53" i="3"/>
  <c r="Q53" i="3"/>
  <c r="O53" i="3"/>
  <c r="S52" i="3"/>
  <c r="R52" i="3"/>
  <c r="Q52" i="3"/>
  <c r="O52" i="3"/>
  <c r="S51" i="3"/>
  <c r="R51" i="3"/>
  <c r="Q51" i="3"/>
  <c r="O51" i="3"/>
  <c r="S50" i="3"/>
  <c r="R50" i="3"/>
  <c r="Q50" i="3"/>
  <c r="O50" i="3"/>
  <c r="S49" i="3"/>
  <c r="R49" i="3"/>
  <c r="Q49" i="3"/>
  <c r="O49" i="3"/>
  <c r="S48" i="3"/>
  <c r="R48" i="3"/>
  <c r="Q48" i="3"/>
  <c r="O48" i="3"/>
  <c r="S47" i="3"/>
  <c r="R47" i="3"/>
  <c r="Q47" i="3"/>
  <c r="O47" i="3"/>
  <c r="S46" i="3"/>
  <c r="R46" i="3"/>
  <c r="Q46" i="3"/>
  <c r="S45" i="3"/>
  <c r="R45" i="3"/>
  <c r="Q45" i="3"/>
  <c r="S44" i="3"/>
  <c r="R44" i="3"/>
  <c r="Q44" i="3"/>
  <c r="O44" i="3"/>
  <c r="S43" i="3"/>
  <c r="R43" i="3"/>
  <c r="Q43" i="3"/>
  <c r="O43" i="3"/>
  <c r="S42" i="3"/>
  <c r="R42" i="3"/>
  <c r="Q42" i="3"/>
  <c r="O42" i="3"/>
  <c r="S41" i="3"/>
  <c r="R41" i="3"/>
  <c r="Q41" i="3"/>
  <c r="O41" i="3"/>
  <c r="S40" i="3"/>
  <c r="R40" i="3"/>
  <c r="Q40" i="3"/>
  <c r="O40" i="3"/>
  <c r="S39" i="3"/>
  <c r="R39" i="3"/>
  <c r="Q39" i="3"/>
  <c r="O39" i="3"/>
  <c r="S38" i="3"/>
  <c r="R38" i="3"/>
  <c r="Q38" i="3"/>
  <c r="O38" i="3"/>
  <c r="S37" i="3"/>
  <c r="R37" i="3"/>
  <c r="Q37" i="3"/>
  <c r="O37" i="3"/>
  <c r="S36" i="3"/>
  <c r="R36" i="3"/>
  <c r="Q36" i="3"/>
  <c r="O36" i="3"/>
  <c r="S35" i="3"/>
  <c r="R35" i="3"/>
  <c r="Q35" i="3"/>
  <c r="O35" i="3"/>
  <c r="S34" i="3"/>
  <c r="R34" i="3"/>
  <c r="Q34" i="3"/>
  <c r="O34" i="3"/>
  <c r="S33" i="3"/>
  <c r="R33" i="3"/>
  <c r="Q33" i="3"/>
  <c r="O33" i="3"/>
  <c r="S32" i="3"/>
  <c r="R32" i="3"/>
  <c r="Q32" i="3"/>
  <c r="O32" i="3"/>
  <c r="S31" i="3"/>
  <c r="R31" i="3"/>
  <c r="Q31" i="3"/>
  <c r="O31" i="3"/>
  <c r="S30" i="3"/>
  <c r="R30" i="3"/>
  <c r="Q30" i="3"/>
  <c r="O30" i="3"/>
  <c r="S29" i="3"/>
  <c r="R29" i="3"/>
  <c r="Q29" i="3"/>
  <c r="O29" i="3"/>
  <c r="S28" i="3"/>
  <c r="R28" i="3"/>
  <c r="Q28" i="3"/>
  <c r="O28" i="3"/>
  <c r="S27" i="3"/>
  <c r="R27" i="3"/>
  <c r="Q27" i="3"/>
  <c r="O27" i="3"/>
  <c r="S26" i="3"/>
  <c r="R26" i="3"/>
  <c r="Q26" i="3"/>
  <c r="O26" i="3"/>
  <c r="S25" i="3"/>
  <c r="R25" i="3"/>
  <c r="Q25" i="3"/>
  <c r="O25" i="3"/>
  <c r="S24" i="3"/>
  <c r="R24" i="3"/>
  <c r="Q24" i="3"/>
  <c r="O24" i="3"/>
  <c r="S23" i="3"/>
  <c r="R23" i="3"/>
  <c r="Q23" i="3"/>
  <c r="O23" i="3"/>
  <c r="S22" i="3"/>
  <c r="R22" i="3"/>
  <c r="Q22" i="3"/>
  <c r="O22" i="3"/>
  <c r="S21" i="3"/>
  <c r="R21" i="3"/>
  <c r="Q21" i="3"/>
  <c r="O21" i="3"/>
  <c r="S20" i="3"/>
  <c r="R20" i="3"/>
  <c r="Q20" i="3"/>
  <c r="O20" i="3"/>
  <c r="S19" i="3"/>
  <c r="R19" i="3"/>
  <c r="Q19" i="3"/>
  <c r="O19" i="3"/>
  <c r="S18" i="3"/>
  <c r="R18" i="3"/>
  <c r="Q18" i="3"/>
  <c r="O18" i="3"/>
  <c r="S17" i="3"/>
  <c r="R17" i="3"/>
  <c r="Q17" i="3"/>
  <c r="O17" i="3"/>
  <c r="S16" i="3"/>
  <c r="R16" i="3"/>
  <c r="Q16" i="3"/>
  <c r="O16" i="3"/>
  <c r="S15" i="3"/>
  <c r="R15" i="3"/>
  <c r="Q15" i="3"/>
  <c r="O15" i="3"/>
  <c r="S14" i="3"/>
  <c r="R14" i="3"/>
  <c r="Q14" i="3"/>
  <c r="O14" i="3"/>
  <c r="S13" i="3"/>
  <c r="R13" i="3"/>
  <c r="Q13" i="3"/>
  <c r="O13" i="3"/>
  <c r="S12" i="3"/>
  <c r="R12" i="3"/>
  <c r="Q12" i="3"/>
  <c r="O12" i="3"/>
  <c r="S11" i="3"/>
  <c r="R11" i="3"/>
  <c r="Q11" i="3"/>
  <c r="O11" i="3"/>
  <c r="S10" i="3"/>
  <c r="R10" i="3"/>
  <c r="Q10" i="3"/>
  <c r="O10" i="3"/>
  <c r="S9" i="3"/>
  <c r="R9" i="3"/>
  <c r="Q9" i="3"/>
  <c r="O9" i="3"/>
  <c r="S8" i="3"/>
  <c r="R8" i="3"/>
  <c r="Q8" i="3"/>
  <c r="O8" i="3"/>
  <c r="S7" i="3"/>
  <c r="R7" i="3"/>
  <c r="Q7" i="3"/>
  <c r="O7" i="3"/>
  <c r="S6" i="3"/>
  <c r="R6" i="3"/>
  <c r="Q6" i="3"/>
  <c r="O6" i="3"/>
  <c r="S5" i="3"/>
  <c r="R5" i="3"/>
  <c r="Q5" i="3"/>
  <c r="O5" i="3"/>
  <c r="S4" i="3"/>
  <c r="R4" i="3"/>
  <c r="Q4" i="3"/>
  <c r="O4" i="3"/>
  <c r="S3" i="3"/>
  <c r="R3" i="3"/>
  <c r="Q3" i="3"/>
  <c r="O3" i="3"/>
  <c r="S2" i="3"/>
  <c r="R2" i="3"/>
  <c r="Q2" i="3"/>
  <c r="P2" i="3"/>
  <c r="O2" i="3"/>
  <c r="L16" i="2"/>
  <c r="L15" i="2"/>
  <c r="L14" i="2"/>
  <c r="L13" i="2"/>
  <c r="L12" i="2"/>
  <c r="F12" i="2"/>
  <c r="L11" i="2"/>
  <c r="F11" i="2"/>
  <c r="L10" i="2"/>
  <c r="F10" i="2"/>
  <c r="F19" i="1"/>
  <c r="E19" i="1"/>
  <c r="C19" i="1"/>
  <c r="B19" i="1"/>
  <c r="E18" i="1"/>
  <c r="F17" i="1"/>
  <c r="C17" i="1"/>
  <c r="K15" i="1"/>
  <c r="J15" i="1"/>
  <c r="I15" i="1"/>
  <c r="F15" i="1"/>
  <c r="E15" i="1"/>
  <c r="C15" i="1"/>
  <c r="E14" i="1"/>
  <c r="B14" i="1"/>
  <c r="K13" i="1"/>
  <c r="J13" i="1"/>
  <c r="I13" i="1"/>
  <c r="F13" i="1"/>
  <c r="C13" i="1"/>
  <c r="K11" i="1"/>
  <c r="J11" i="1"/>
  <c r="I11" i="1"/>
  <c r="F11" i="1"/>
  <c r="E11" i="1"/>
  <c r="C11" i="1"/>
  <c r="B11" i="1"/>
  <c r="E10" i="1"/>
  <c r="B10" i="1"/>
  <c r="K9" i="1"/>
  <c r="J9" i="1"/>
  <c r="I9" i="1"/>
  <c r="F9" i="1"/>
  <c r="C9" i="1"/>
  <c r="K7" i="1"/>
  <c r="J7" i="1"/>
  <c r="I7" i="1"/>
  <c r="F7" i="1"/>
  <c r="E7" i="1"/>
  <c r="C7" i="1"/>
  <c r="B7" i="1"/>
  <c r="E6" i="1"/>
  <c r="B6" i="1"/>
  <c r="K5" i="1"/>
  <c r="J5" i="1"/>
  <c r="I5" i="1"/>
  <c r="F5" i="1"/>
  <c r="C5" i="1"/>
</calcChain>
</file>

<file path=xl/sharedStrings.xml><?xml version="1.0" encoding="utf-8"?>
<sst xmlns="http://schemas.openxmlformats.org/spreadsheetml/2006/main" count="1598" uniqueCount="582">
  <si>
    <t>https://tinyurl.com/2025OCAAProv</t>
  </si>
  <si>
    <t>OCAA Provincial Championships</t>
  </si>
  <si>
    <r>
      <rPr>
        <b/>
        <u/>
        <sz val="17"/>
        <color rgb="FF000000"/>
        <rFont val="Arial"/>
        <family val="2"/>
      </rPr>
      <t xml:space="preserve">    </t>
    </r>
    <r>
      <rPr>
        <b/>
        <u/>
        <sz val="24"/>
        <color rgb="FF000000"/>
        <rFont val="Arial"/>
        <family val="2"/>
      </rPr>
      <t xml:space="preserve"> On Deck</t>
    </r>
    <r>
      <rPr>
        <b/>
        <u/>
        <sz val="17"/>
        <color rgb="FF000000"/>
        <rFont val="Arial"/>
        <family val="2"/>
      </rPr>
      <t xml:space="preserve">     </t>
    </r>
  </si>
  <si>
    <t>Court 1</t>
  </si>
  <si>
    <t>Court 5</t>
  </si>
  <si>
    <t>1st Available</t>
  </si>
  <si>
    <t>vs</t>
  </si>
  <si>
    <t>2nd Available</t>
  </si>
  <si>
    <t>Court 2</t>
  </si>
  <si>
    <t>Court 6</t>
  </si>
  <si>
    <t>3rd Available</t>
  </si>
  <si>
    <t>4th Available</t>
  </si>
  <si>
    <t>Court 3</t>
  </si>
  <si>
    <t>Court 7</t>
  </si>
  <si>
    <t>5th Available</t>
  </si>
  <si>
    <t>6th Available</t>
  </si>
  <si>
    <t>Court 4</t>
  </si>
  <si>
    <t>Court 8</t>
  </si>
  <si>
    <t>Love All. Play!</t>
  </si>
  <si>
    <r>
      <rPr>
        <sz val="10"/>
        <color theme="1"/>
        <rFont val="Arial"/>
        <family val="2"/>
      </rPr>
      <t xml:space="preserve">  </t>
    </r>
    <r>
      <rPr>
        <i/>
        <sz val="10"/>
        <color theme="1"/>
        <rFont val="Arial"/>
        <family val="2"/>
      </rPr>
      <t xml:space="preserve">For scorekeepers, line judges or any 
  discrepancies, please see our Officials: 
</t>
    </r>
    <r>
      <rPr>
        <sz val="10"/>
        <color theme="1"/>
        <rFont val="Arial"/>
        <family val="2"/>
      </rPr>
      <t xml:space="preserve">  </t>
    </r>
    <r>
      <rPr>
        <b/>
        <sz val="10"/>
        <color theme="1"/>
        <rFont val="Arial"/>
        <family val="2"/>
      </rPr>
      <t>Head Referee</t>
    </r>
    <r>
      <rPr>
        <sz val="10"/>
        <color theme="1"/>
        <rFont val="Arial"/>
        <family val="2"/>
      </rPr>
      <t xml:space="preserve">: 
  </t>
    </r>
    <r>
      <rPr>
        <b/>
        <sz val="10"/>
        <color theme="1"/>
        <rFont val="Arial"/>
        <family val="2"/>
      </rPr>
      <t>Umpires</t>
    </r>
    <r>
      <rPr>
        <sz val="10"/>
        <color theme="1"/>
        <rFont val="Arial"/>
        <family val="2"/>
      </rPr>
      <t xml:space="preserve">: </t>
    </r>
  </si>
  <si>
    <t>🥇 Gold Medalist</t>
  </si>
  <si>
    <t>🥈 Silver Medalist</t>
  </si>
  <si>
    <t>🥉 Bronze Medalist</t>
  </si>
  <si>
    <t>🏅 4th Place</t>
  </si>
  <si>
    <t xml:space="preserve">Men's Singles </t>
  </si>
  <si>
    <t xml:space="preserve">Women's Singles </t>
  </si>
  <si>
    <t xml:space="preserve">Men's Doubles </t>
  </si>
  <si>
    <t xml:space="preserve">Women's Doubles </t>
  </si>
  <si>
    <t xml:space="preserve">Mixed Doubles </t>
  </si>
  <si>
    <t>MS</t>
  </si>
  <si>
    <t>MD</t>
  </si>
  <si>
    <t>XD</t>
  </si>
  <si>
    <t>Total</t>
  </si>
  <si>
    <t>Rank</t>
  </si>
  <si>
    <t>COLLEGE</t>
  </si>
  <si>
    <t>WS</t>
  </si>
  <si>
    <t>WD</t>
  </si>
  <si>
    <t>[BOR]</t>
  </si>
  <si>
    <t>Men's
Team
Banner</t>
  </si>
  <si>
    <t>Boreal</t>
  </si>
  <si>
    <t>Women's
Team
Banner</t>
  </si>
  <si>
    <t>[CAM]</t>
  </si>
  <si>
    <t>Cambrian</t>
  </si>
  <si>
    <t>[CON]</t>
  </si>
  <si>
    <t>Conestoga</t>
  </si>
  <si>
    <t>[FAN]</t>
  </si>
  <si>
    <t>Fanshawe</t>
  </si>
  <si>
    <t>[HUM]</t>
  </si>
  <si>
    <t>Humber</t>
  </si>
  <si>
    <t>[LAM]</t>
  </si>
  <si>
    <t>Lambton</t>
  </si>
  <si>
    <t>[SEN]</t>
  </si>
  <si>
    <t>Seneca</t>
  </si>
  <si>
    <t xml:space="preserve">Men's Team Winner </t>
  </si>
  <si>
    <t>Humber Hawks</t>
  </si>
  <si>
    <t>Congratulations to all participants!</t>
  </si>
  <si>
    <t xml:space="preserve">Women's Team Winner </t>
  </si>
  <si>
    <t>George Brown Huskies</t>
  </si>
  <si>
    <t xml:space="preserve">Male Player of the Year </t>
  </si>
  <si>
    <t xml:space="preserve">Female Player of the Year </t>
  </si>
  <si>
    <t xml:space="preserve">Coach of the Year </t>
  </si>
  <si>
    <t xml:space="preserve">Fair Play Award </t>
  </si>
  <si>
    <t>Match</t>
  </si>
  <si>
    <t>Court</t>
  </si>
  <si>
    <t>Event</t>
  </si>
  <si>
    <t>Round</t>
  </si>
  <si>
    <t>Team</t>
  </si>
  <si>
    <t>Winner's Score</t>
  </si>
  <si>
    <t>Notes</t>
  </si>
  <si>
    <t>I got no clue</t>
  </si>
  <si>
    <t>Players on Court</t>
  </si>
  <si>
    <t>One player is already on court</t>
  </si>
  <si>
    <t>LEFT CONFLICT</t>
  </si>
  <si>
    <t>RIGHT CONFLICT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</si>
  <si>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</si>
  <si>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</si>
  <si>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</si>
  <si>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</si>
  <si>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</si>
  <si>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</si>
  <si>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</si>
  <si>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</si>
  <si>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</si>
  <si>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</si>
  <si>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</si>
  <si>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</si>
  <si>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</si>
  <si>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</si>
  <si>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</si>
  <si>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</si>
  <si>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</si>
  <si>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</si>
  <si>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</si>
  <si>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</si>
  <si>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</si>
  <si>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</si>
  <si>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</si>
  <si>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</si>
  <si>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</si>
  <si>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</si>
  <si>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</si>
  <si>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</si>
  <si>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</si>
  <si>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</si>
  <si>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</si>
  <si>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</si>
  <si>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</si>
  <si>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</si>
  <si>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</si>
  <si>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</si>
  <si>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</si>
  <si>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</si>
  <si>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</si>
  <si>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</si>
  <si>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</si>
  <si>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</si>
  <si>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</si>
  <si>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</si>
  <si>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West - Doubles - Conestoga</t>
  </si>
  <si>
    <t>45</t>
  </si>
  <si>
    <t>East - MS Centennial 1; XD - Centennial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</si>
  <si>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</si>
  <si>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</si>
  <si>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</si>
  <si>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</si>
  <si>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</si>
  <si>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</si>
  <si>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</si>
  <si>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</si>
  <si>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</si>
  <si>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</si>
  <si>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</si>
  <si>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</si>
  <si>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</si>
  <si>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</si>
  <si>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</si>
  <si>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</si>
  <si>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</si>
  <si>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</si>
  <si>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</si>
  <si>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</si>
  <si>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</si>
  <si>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</si>
  <si>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</si>
  <si>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</si>
  <si>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</si>
  <si>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</si>
  <si>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</si>
  <si>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</si>
  <si>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</si>
  <si>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</si>
  <si>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</si>
  <si>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</si>
  <si>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</si>
  <si>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</si>
  <si>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</si>
  <si>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</si>
  <si>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</si>
  <si>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</si>
  <si>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</si>
  <si>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</si>
  <si>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</si>
  <si>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</si>
  <si>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</si>
  <si>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</si>
  <si>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</si>
  <si>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</si>
  <si>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</si>
  <si>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</si>
  <si>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</si>
  <si>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</si>
  <si>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</si>
  <si>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</si>
  <si>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</si>
  <si>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</si>
  <si>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</si>
  <si>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</si>
  <si>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</si>
  <si>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</si>
  <si>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</si>
  <si>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</si>
  <si>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</si>
  <si>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</si>
  <si>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</si>
  <si>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</si>
  <si>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Quarterfinals</t>
  </si>
  <si>
    <t>QUARTERFINALS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</si>
  <si>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</si>
  <si>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</si>
  <si>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</si>
  <si>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</si>
  <si>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</si>
  <si>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</si>
  <si>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</si>
  <si>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</si>
  <si>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</si>
  <si>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</si>
  <si>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</si>
  <si>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</si>
  <si>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</si>
  <si>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</si>
  <si>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Semifinals</t>
  </si>
  <si>
    <t>SEMIFINALS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</si>
  <si>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</si>
  <si>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</si>
  <si>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</si>
  <si>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</si>
  <si>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</si>
  <si>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</si>
  <si>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</si>
  <si>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</si>
  <si>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</si>
  <si>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</si>
  <si>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Bronze Finals</t>
  </si>
  <si>
    <t>136</t>
  </si>
  <si>
    <t>137</t>
  </si>
  <si>
    <t>138</t>
  </si>
  <si>
    <t>139</t>
  </si>
  <si>
    <t>140</t>
  </si>
  <si>
    <t>Gold Finals</t>
  </si>
  <si>
    <t>141</t>
  </si>
  <si>
    <t>142</t>
  </si>
  <si>
    <t>Congratulations!</t>
  </si>
  <si>
    <t xml:space="preserve">2025 OCAA Provincial Championships by Conestoga College </t>
  </si>
  <si>
    <t>EAST</t>
  </si>
  <si>
    <t>Boréal Vipères</t>
  </si>
  <si>
    <t>Centennial Colts</t>
  </si>
  <si>
    <t>Lambton Lions</t>
  </si>
  <si>
    <t>Seneca Sting</t>
  </si>
  <si>
    <t>MS A</t>
  </si>
  <si>
    <t>MS B</t>
  </si>
  <si>
    <t>WS A</t>
  </si>
  <si>
    <t>WS B</t>
  </si>
  <si>
    <t xml:space="preserve">  COACHES</t>
  </si>
  <si>
    <t>[Head Coach] Brittany Bisson</t>
  </si>
  <si>
    <t>[Head Coach] Phil Tungate</t>
  </si>
  <si>
    <t>[Head Coach] Howard Wong</t>
  </si>
  <si>
    <t>[Head Coach] Rick Brown</t>
  </si>
  <si>
    <t>[Head Coach] Rick Leung</t>
  </si>
  <si>
    <t>[Asst. Coach] Lynn Michel</t>
  </si>
  <si>
    <t>[Asst. Coach] Ayubu Touray</t>
  </si>
  <si>
    <t>[Asst. Coach] Yunji Kim</t>
  </si>
  <si>
    <t>[Head Coach] Shashank Naik</t>
  </si>
  <si>
    <t>[Asst. Coach] Tuan Ninh Le</t>
  </si>
  <si>
    <t>[Asst. Coach] Jason Lytle</t>
  </si>
  <si>
    <t>[Asst. Coach] Gavin Robinson</t>
  </si>
  <si>
    <t>[Asst. Coach] Monique Lee</t>
  </si>
  <si>
    <t>[Asst. Coach] Erica Ly</t>
  </si>
  <si>
    <t>[Asst. Coach] Moti Shams</t>
  </si>
  <si>
    <t>WEST</t>
  </si>
  <si>
    <t>Cambrian Golden Shield</t>
  </si>
  <si>
    <t>Conestoga Condors</t>
  </si>
  <si>
    <t>Fanshawe Falcons</t>
  </si>
  <si>
    <t>St. Lawrence Surge</t>
  </si>
  <si>
    <t>[Head Coach] Jofray Anto</t>
  </si>
  <si>
    <t>[Head Coach] Valliappan Padmanabhan</t>
  </si>
  <si>
    <t>[Head Coach] Steve Ruddach</t>
  </si>
  <si>
    <t>[Head Coach] Chloe Rowe</t>
  </si>
  <si>
    <t>[Head Coach] Eric Pattinson</t>
  </si>
  <si>
    <t>[Asst. Coach] Cameron Duff</t>
  </si>
  <si>
    <t>[Asst. Coach] Derek Lenos</t>
  </si>
  <si>
    <t>[Asst. Coach] Thao Le</t>
  </si>
  <si>
    <t>[Asst. Coach] Calvin Leung</t>
  </si>
  <si>
    <t>[Asst. Coach] Kevin Jos</t>
  </si>
  <si>
    <t>[Asst. Coach] San Dang</t>
  </si>
  <si>
    <t>[Asst. Coach] Airi Moromisato</t>
  </si>
  <si>
    <t>[Asst. Coach] Liz Duong</t>
  </si>
  <si>
    <t>[Asst. Coach] Sarah Ruddach</t>
  </si>
  <si>
    <t>Men's Singles</t>
  </si>
  <si>
    <t>Matches Won</t>
  </si>
  <si>
    <t>Games
Won</t>
  </si>
  <si>
    <t>Games
Lost</t>
  </si>
  <si>
    <t>Point
Diff</t>
  </si>
  <si>
    <t>(1)</t>
  </si>
  <si>
    <t>(2)</t>
  </si>
  <si>
    <t>Playoffs</t>
  </si>
  <si>
    <t>*** If a tie exists, the higher placing shall be awarded to the competitor(s) losing the least number of games between the competitors tied.</t>
  </si>
  <si>
    <t>Gold Medalist</t>
  </si>
  <si>
    <t>Bronze Medalist</t>
  </si>
  <si>
    <t>Loser Top Side Semifinals</t>
  </si>
  <si>
    <t>Loser Botton Side Semifinals</t>
  </si>
  <si>
    <t>Women's Singles</t>
  </si>
  <si>
    <t>Men's Doubles</t>
  </si>
  <si>
    <t>Women's Doubles</t>
  </si>
  <si>
    <t>Mixed Doubles</t>
  </si>
  <si>
    <t>Seneca Polytechnic</t>
  </si>
  <si>
    <t>https://ocaa.com/members/files/Badminton.pdf</t>
  </si>
  <si>
    <t>2026 OCAA Provincial Championships</t>
  </si>
  <si>
    <t xml:space="preserve">Pool A </t>
  </si>
  <si>
    <t xml:space="preserve">Pool B </t>
  </si>
  <si>
    <t>1st Place</t>
  </si>
  <si>
    <t>4th Place</t>
  </si>
  <si>
    <t>2nd Place</t>
  </si>
  <si>
    <t>3rd Place</t>
  </si>
  <si>
    <t>1st Pool A</t>
  </si>
  <si>
    <t>1st Pool B</t>
  </si>
  <si>
    <t>2nd Pool B</t>
  </si>
  <si>
    <t>3rd Pool A</t>
  </si>
  <si>
    <t>2nd Pool A</t>
  </si>
  <si>
    <t>3rd Pool B</t>
  </si>
  <si>
    <t>Sebastien Liu, SEN</t>
  </si>
  <si>
    <t>Ram Ng, FAN</t>
  </si>
  <si>
    <t>Prabhkirat Singh, CAM</t>
  </si>
  <si>
    <t>Akashdeep Singh, CON</t>
  </si>
  <si>
    <t>Dalton Baxter, LAN</t>
  </si>
  <si>
    <t>Arpi Sinha, FAN</t>
  </si>
  <si>
    <t>Maulik Jain, SEN</t>
  </si>
  <si>
    <t>Reanbert Valentino, HUM</t>
  </si>
  <si>
    <t>Daniel Collins, CAM</t>
  </si>
  <si>
    <t>Thinh Nguyen, CON</t>
  </si>
  <si>
    <t>Milton Smith, LAM</t>
  </si>
  <si>
    <t>Rachel Chan, HUM</t>
  </si>
  <si>
    <t>Samantha Darby, FAN</t>
  </si>
  <si>
    <t>Tiffany Amper, SEN</t>
  </si>
  <si>
    <t>Chelsea Kennedy, CAM</t>
  </si>
  <si>
    <t>Pool B</t>
  </si>
  <si>
    <t>Elena Meng, HUM</t>
  </si>
  <si>
    <t>Chincco Lai, SEN</t>
  </si>
  <si>
    <t>Shubhi Yadav, CON</t>
  </si>
  <si>
    <t>Alexa Clark, CAM</t>
  </si>
  <si>
    <t>Grey Pope, BOR</t>
  </si>
  <si>
    <t>Alyssa Gagne, BOR</t>
  </si>
  <si>
    <t>Mackenzie Pilon, BOR</t>
  </si>
  <si>
    <t>Rejoice Nwokedi, FAN</t>
  </si>
  <si>
    <t>v</t>
  </si>
  <si>
    <t>Tim Lock, HUM</t>
  </si>
  <si>
    <t>A. Atkins &amp; E. Leduc, BOR</t>
  </si>
  <si>
    <t>H. Joshy John &amp; G. Hebner, CAM</t>
  </si>
  <si>
    <t>M. Barnes &amp; R. Tu, CON</t>
  </si>
  <si>
    <t>T. Le &amp; T. Nguyen, FAN</t>
  </si>
  <si>
    <t>T. Vicente-Pereira &amp; Miranda, HUM</t>
  </si>
  <si>
    <t>G. Clark &amp; L. Aarts, LAM</t>
  </si>
  <si>
    <t>B. Lai &amp; J. Lau, SEN</t>
  </si>
  <si>
    <t>V. Somaroo &amp; M. Mercier, BOR</t>
  </si>
  <si>
    <t>T. Vaidya &amp; N. Kim, FAN</t>
  </si>
  <si>
    <t>S. Wu &amp; S. Joshi, HUM</t>
  </si>
  <si>
    <t>S. Godek &amp; L. Goldsack, LAM</t>
  </si>
  <si>
    <t>A. Xing &amp; V. Lam, SEN</t>
  </si>
  <si>
    <t>A. Tso &amp; A. Iran, SEN</t>
  </si>
  <si>
    <t>C. Clayton &amp; J. Hillier, LAM</t>
  </si>
  <si>
    <t>J. Ronahan &amp; C. Choi, HUM</t>
  </si>
  <si>
    <t>J. Atkins &amp; L. Richards, BOR</t>
  </si>
  <si>
    <t>D. Brunette-Royer &amp; J. Hopkins, CAM</t>
  </si>
  <si>
    <t>N. Bridge &amp; M. Muqeem, CON</t>
  </si>
  <si>
    <t>S. Mohammad &amp; X. Niu, FAN</t>
  </si>
  <si>
    <t xml:space="preserve">WD </t>
  </si>
  <si>
    <t>Dalton Baxter, LAM</t>
  </si>
  <si>
    <t>ROUND 2 BYES:  M.Jain, SEN, R. Chan, HUM, MD HUM, XD CAM</t>
  </si>
  <si>
    <t>ROUND 1 BYES: D. Collins, CAM, T. Amper, SEN, MD FAN, XD LAM</t>
  </si>
  <si>
    <t>ROUND 5 BYES: M. Smith, LAM, C.Kennedy, CAM, MD SEN, XD HUM</t>
  </si>
  <si>
    <t>ROUND 7 BYES:  G. Pope, BOR, MD LAM, XD SEN</t>
  </si>
  <si>
    <t>ROUND 6 BYES:  T. Nguyen, CON, A. Gagne BOR, MD BOR, XD CON</t>
  </si>
  <si>
    <t>ROUND 3 BYES: A. Sinha, FAN, MD CAM, XD BOR</t>
  </si>
  <si>
    <t>ROUND 4 BYES:R. Valentino, S. Darby, FAN, HUM, MD CON, XD FAN</t>
  </si>
  <si>
    <t>Q</t>
  </si>
  <si>
    <t>SF</t>
  </si>
  <si>
    <t>B</t>
  </si>
  <si>
    <t>G</t>
  </si>
  <si>
    <t>END OF DAY ONE</t>
  </si>
  <si>
    <t>CON WITHDRAWAL</t>
  </si>
  <si>
    <t>X</t>
  </si>
  <si>
    <t>BRONZE FINAL</t>
  </si>
  <si>
    <t>GOLD FINAL</t>
  </si>
  <si>
    <t>A. Janybek &amp; A. Kai, CON</t>
  </si>
  <si>
    <t>21-2, 21-1</t>
  </si>
  <si>
    <t>21-8, 21-10</t>
  </si>
  <si>
    <t>21-2, 21-4</t>
  </si>
  <si>
    <t>21-10, 21-3</t>
  </si>
  <si>
    <t>21-5, 21-4</t>
  </si>
  <si>
    <t>21-4, 21-6</t>
  </si>
  <si>
    <t>12-21, 14-21</t>
  </si>
  <si>
    <t>21-17, 21-8</t>
  </si>
  <si>
    <t>21-1, 21-2</t>
  </si>
  <si>
    <t>21-4, 21-7</t>
  </si>
  <si>
    <t>21-19, 21-14</t>
  </si>
  <si>
    <t>8-21, 5-21</t>
  </si>
  <si>
    <t>21-4, 21-0</t>
  </si>
  <si>
    <t>6-21, 3-21</t>
  </si>
  <si>
    <t>21-7, 21-12</t>
  </si>
  <si>
    <t>6-21, 8-21</t>
  </si>
  <si>
    <t>19-21, 19-21</t>
  </si>
  <si>
    <t>21-14, 21-14</t>
  </si>
  <si>
    <t>2-21, 4-21</t>
  </si>
  <si>
    <t>8-21, 10-21</t>
  </si>
  <si>
    <t>2-21, 1-21</t>
  </si>
  <si>
    <t>17-21, 8-21</t>
  </si>
  <si>
    <t>5-21, 4-21</t>
  </si>
  <si>
    <t>12-21, 12-21</t>
  </si>
  <si>
    <t>4-21, 6-21</t>
  </si>
  <si>
    <t>1-21, 2-21</t>
  </si>
  <si>
    <t>19-21, 14-21</t>
  </si>
  <si>
    <t>16-21, 19-21</t>
  </si>
  <si>
    <t>21-16, 21-19</t>
  </si>
  <si>
    <t>21-4, 21-9</t>
  </si>
  <si>
    <t>21-6, 21-8</t>
  </si>
  <si>
    <t>3-21, 6-21</t>
  </si>
  <si>
    <t>21-17, 21-13</t>
  </si>
  <si>
    <t>21-16, 15-21, 21-18</t>
  </si>
  <si>
    <t>21-6, 21-3</t>
  </si>
  <si>
    <t>21-14, 21-11</t>
  </si>
  <si>
    <t>21-3, 21-5</t>
  </si>
  <si>
    <t>24-22, 21-10</t>
  </si>
  <si>
    <t>10-21, 12-21</t>
  </si>
  <si>
    <t>21-6, 21-4</t>
  </si>
  <si>
    <t>21-16, 21-13</t>
  </si>
  <si>
    <t>20-22, 21-17, 21-13</t>
  </si>
  <si>
    <t>14-21, 14-21</t>
  </si>
  <si>
    <t>21-10, 21-5</t>
  </si>
  <si>
    <t>21-7, 21-10</t>
  </si>
  <si>
    <t>19-21, 21-15, 19-21</t>
  </si>
  <si>
    <t>12-21, 6-21</t>
  </si>
  <si>
    <t>21-14, 21-10</t>
  </si>
  <si>
    <t>21-8, 21-6</t>
  </si>
  <si>
    <t>18-21, 13-21</t>
  </si>
  <si>
    <t>21-16, 21-6</t>
  </si>
  <si>
    <t>4-21, 12-21</t>
  </si>
  <si>
    <t>21-18, 21-16</t>
  </si>
  <si>
    <t>21-4, 21-8</t>
  </si>
  <si>
    <t>21-15, 21-13</t>
  </si>
  <si>
    <t>21-15, 21-14</t>
  </si>
  <si>
    <t>21-14, 19-21, 21-14</t>
  </si>
  <si>
    <t>21-14, 18-21, 21-15</t>
  </si>
  <si>
    <t>15-21, 21-14, 21-15</t>
  </si>
  <si>
    <t>18-21, 20-22, 12-21</t>
  </si>
  <si>
    <t>21-18, 21-15</t>
  </si>
  <si>
    <t>4-21, 5-21</t>
  </si>
  <si>
    <t>21-10, 21-13</t>
  </si>
  <si>
    <t>9-21, 10-21</t>
  </si>
  <si>
    <t>21-14, 21-15</t>
  </si>
  <si>
    <t>14-21, 16-21</t>
  </si>
  <si>
    <t>21-10, 21-16</t>
  </si>
  <si>
    <t>21-15, 18-21, 16-21</t>
  </si>
  <si>
    <t>21-4, 21-5</t>
  </si>
  <si>
    <t>21-16, 19-21, 19-21</t>
  </si>
  <si>
    <t>21-5, 21-6</t>
  </si>
  <si>
    <t>21-9, 21-10</t>
  </si>
  <si>
    <t>15-21, 5-21</t>
  </si>
  <si>
    <t>16-21, 21-15, 18-21</t>
  </si>
  <si>
    <t>4-21, 9-21</t>
  </si>
  <si>
    <t>21-12, 21-15</t>
  </si>
  <si>
    <t>21-7, 21-13</t>
  </si>
  <si>
    <t>7-21, 13-21</t>
  </si>
  <si>
    <t>21-3, 21-6</t>
  </si>
  <si>
    <t>8-21, 6-21</t>
  </si>
  <si>
    <t>14-21, 9-21</t>
  </si>
  <si>
    <t>16-21, 20-22</t>
  </si>
  <si>
    <t>21-0, 21-2</t>
  </si>
  <si>
    <t>7-21, 7-21</t>
  </si>
  <si>
    <t>14-21, 10-21</t>
  </si>
  <si>
    <t>21-18, 21-13</t>
  </si>
  <si>
    <t>2-21, 8-21</t>
  </si>
  <si>
    <t>21-2, 21-8</t>
  </si>
  <si>
    <t>21-12, 21-6</t>
  </si>
  <si>
    <t>21-15, 22-20</t>
  </si>
  <si>
    <t>14-21, 11-21</t>
  </si>
  <si>
    <t>22-24, 10-21</t>
  </si>
  <si>
    <t>3-21, 5-21</t>
  </si>
  <si>
    <t>18-21, 21-18, 19-21</t>
  </si>
  <si>
    <t>21-14, 21-16</t>
  </si>
  <si>
    <t>21-16, 21-15</t>
  </si>
  <si>
    <t>16-21, 15-21</t>
  </si>
  <si>
    <t>10-21, 16-21</t>
  </si>
  <si>
    <t>10-21, 13-21</t>
  </si>
  <si>
    <t>21-16, 19-21, 18-21</t>
  </si>
  <si>
    <t>16-21, 21-19, 21-18</t>
  </si>
  <si>
    <t>21-4, 21-3</t>
  </si>
  <si>
    <t>21-5, 21-13</t>
  </si>
  <si>
    <t>10-21, 11-21</t>
  </si>
  <si>
    <t>21-9, 21-8</t>
  </si>
  <si>
    <t>21-19, 15-21, 21-19</t>
  </si>
  <si>
    <t>11-21, 8-21</t>
  </si>
  <si>
    <t>22-20, 17-21, 13-21</t>
  </si>
  <si>
    <t>22-24, 14-21</t>
  </si>
  <si>
    <t>21-12, 21-10</t>
  </si>
  <si>
    <t>21-13, 21-7</t>
  </si>
  <si>
    <t>21-18, 21-6</t>
  </si>
  <si>
    <t>14-21, 21-19, 14-21</t>
  </si>
  <si>
    <t>21-4, 21-12</t>
  </si>
  <si>
    <t>5-21, 6-21</t>
  </si>
  <si>
    <t>21-15, 21-5</t>
  </si>
  <si>
    <t>12-21, 15-21</t>
  </si>
  <si>
    <t>21-10, 21-12</t>
  </si>
  <si>
    <t>6-21, 4-21</t>
  </si>
  <si>
    <t>18-21, 22-20, 21-12</t>
  </si>
  <si>
    <t>14-21, 21-18, 15-21</t>
  </si>
  <si>
    <t>21-19, 21-13</t>
  </si>
  <si>
    <t>15-21, 13-21</t>
  </si>
  <si>
    <t>4-21, 8-21</t>
  </si>
  <si>
    <t>18-21, 15-21</t>
  </si>
  <si>
    <t>7-21, 10-21</t>
  </si>
  <si>
    <t>21-15, 14-21, 21-15</t>
  </si>
  <si>
    <t>15-21, 21-14, 15-21</t>
  </si>
  <si>
    <t>10-21, 5-21</t>
  </si>
  <si>
    <t>4-21, 7-21</t>
  </si>
  <si>
    <t>21-12, 21-12</t>
  </si>
  <si>
    <t>21-16, 22-20</t>
  </si>
  <si>
    <t>21-14, 21-9</t>
  </si>
  <si>
    <t>21-18, 18-21, 21-19</t>
  </si>
  <si>
    <t>21-11, 21-8</t>
  </si>
  <si>
    <t>13-21, 7-21</t>
  </si>
  <si>
    <t>9-21, 8-21</t>
  </si>
  <si>
    <t>15-21, 20-22</t>
  </si>
  <si>
    <t>0-21, 2-21</t>
  </si>
  <si>
    <t>15-21, 14-21</t>
  </si>
  <si>
    <t>21-7, 21-7</t>
  </si>
  <si>
    <t>21-8, 21-5</t>
  </si>
  <si>
    <t>4-21, 0-21</t>
  </si>
  <si>
    <t>21-10, 21-11</t>
  </si>
  <si>
    <t>5-21, 13-21</t>
  </si>
  <si>
    <t>0</t>
  </si>
  <si>
    <t>21-19, 21-19</t>
  </si>
  <si>
    <t>7-21, 12-21</t>
  </si>
  <si>
    <t>24-22, 21-14</t>
  </si>
  <si>
    <t>12-21, 10-21</t>
  </si>
  <si>
    <t>16-21, 13-21</t>
  </si>
  <si>
    <t>21-18, 20-22, 12-21</t>
  </si>
  <si>
    <t>21-3, 21-7</t>
  </si>
  <si>
    <t>21-15, 21-12</t>
  </si>
  <si>
    <t>10-21, 9-21</t>
  </si>
  <si>
    <t>4-21, 4-21</t>
  </si>
  <si>
    <t>3-21, 7-21</t>
  </si>
  <si>
    <t>21-7, 21-8</t>
  </si>
  <si>
    <t>21-10, 21-9</t>
  </si>
  <si>
    <t>15-21, 12-21</t>
  </si>
  <si>
    <t>21-4, 21-4</t>
  </si>
  <si>
    <t xml:space="preserve">21-14, 21-0, </t>
  </si>
  <si>
    <t>1-21, 8-21</t>
  </si>
  <si>
    <t>21-6, 21-7</t>
  </si>
  <si>
    <t>21-11, 21-11</t>
  </si>
  <si>
    <t>13-21, 9-21</t>
  </si>
  <si>
    <t>21-11, 21-4</t>
  </si>
  <si>
    <t>11-21, 19-21</t>
  </si>
  <si>
    <t>7-21, 8-21</t>
  </si>
  <si>
    <t>11-21, 4-21</t>
  </si>
  <si>
    <t>11-21, 11-21</t>
  </si>
  <si>
    <t>6-21, 7-21</t>
  </si>
  <si>
    <t>8-21, 8-21</t>
  </si>
  <si>
    <t>21-1, 21-8</t>
  </si>
  <si>
    <t>14-21, 0-21</t>
  </si>
  <si>
    <t>21-14, 21-0</t>
  </si>
  <si>
    <t>10-21, 3-21</t>
  </si>
  <si>
    <t>17-21, 9-21</t>
  </si>
  <si>
    <t>10-21, 6-21</t>
  </si>
  <si>
    <t>21-9, 21-18</t>
  </si>
  <si>
    <t>9-21, 18-21</t>
  </si>
  <si>
    <t>21-10, 21-6</t>
  </si>
  <si>
    <t>8-21, 11-21</t>
  </si>
  <si>
    <t>8-21, 9-21</t>
  </si>
  <si>
    <t>21-13, 21-15</t>
  </si>
  <si>
    <t>21-8, 21-11</t>
  </si>
  <si>
    <t>21-17, 21-9</t>
  </si>
  <si>
    <t>21-8, 21-8</t>
  </si>
  <si>
    <t>13-21, 15-21</t>
  </si>
  <si>
    <t>17-21, 13-21</t>
  </si>
  <si>
    <t>21-7, 21-6</t>
  </si>
  <si>
    <t>7-21, 6-21</t>
  </si>
  <si>
    <t>21-13, 9-13</t>
  </si>
  <si>
    <t>21-11, 21-19</t>
  </si>
  <si>
    <t>11-21, 9-21</t>
  </si>
  <si>
    <t>21-17, 21-6</t>
  </si>
  <si>
    <t>21-13, 21-4</t>
  </si>
  <si>
    <t>13-21, 4-21</t>
  </si>
  <si>
    <t>21-10, 21-10</t>
  </si>
  <si>
    <t>10-21, 14-21</t>
  </si>
  <si>
    <t>18-21, 19-21, 21-10</t>
  </si>
  <si>
    <t>21-9, 21-7</t>
  </si>
  <si>
    <t>21-2, 21-7</t>
  </si>
  <si>
    <t>21-19, 21-18</t>
  </si>
  <si>
    <t>21-17, 20-22, 21-18</t>
  </si>
  <si>
    <t>21-15, 21-11</t>
  </si>
  <si>
    <t>21-7, 21-5</t>
  </si>
  <si>
    <t>21-12, 21-9</t>
  </si>
  <si>
    <t>22-24, 21-17, 21-17</t>
  </si>
  <si>
    <t>21-9, 21-13</t>
  </si>
  <si>
    <t>Shruti Joshi, HUM</t>
  </si>
  <si>
    <t>Bosco Lai, SEN</t>
  </si>
  <si>
    <t>Chloe Rowe, HUM</t>
  </si>
  <si>
    <t>Maxwell Barnes, CON</t>
  </si>
  <si>
    <t>23-21, 21-12, 21-12</t>
  </si>
  <si>
    <t>10-21, 21-18, 7-21</t>
  </si>
  <si>
    <t>21-6, 21-14</t>
  </si>
  <si>
    <t>21-23, 21-17, 18-21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</si>
</sst>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\-d"/>
  </numFmts>
  <fonts count="79" x14ac:knownFonts="1">
    <font>
      <sz val="10"/>
      <color rgb="FF000000"/>
      <name val="Arial"/>
      <scheme val="minor"/>
    </font>
    <font>
      <sz val="12"/>
      <color rgb="FF000000"/>
      <name val="Arial"/>
      <family val="2"/>
    </font>
    <font>
      <sz val="12"/>
      <color rgb="FFD3E038"/>
      <name val="Arial"/>
      <family val="2"/>
    </font>
    <font>
      <u/>
      <sz val="12"/>
      <color rgb="FF0000FF"/>
      <name val="Arial"/>
      <family val="2"/>
    </font>
    <font>
      <b/>
      <sz val="18"/>
      <color rgb="FFFFFFFF"/>
      <name val="Arial"/>
      <family val="2"/>
    </font>
    <font>
      <sz val="10"/>
      <color theme="1"/>
      <name val="Arial"/>
      <family val="2"/>
      <scheme val="minor"/>
    </font>
    <font>
      <b/>
      <sz val="37"/>
      <color rgb="FFFFFFFF"/>
      <name val="Arial"/>
      <family val="2"/>
    </font>
    <font>
      <b/>
      <u/>
      <sz val="17"/>
      <color rgb="FF000000"/>
      <name val="Arial"/>
      <family val="2"/>
      <scheme val="minor"/>
    </font>
    <font>
      <b/>
      <u/>
      <sz val="17"/>
      <color rgb="FF000000"/>
      <name val="Arial"/>
      <family val="2"/>
      <scheme val="minor"/>
    </font>
    <font>
      <sz val="10"/>
      <color theme="1"/>
      <name val="Arial"/>
      <family val="2"/>
    </font>
    <font>
      <sz val="10"/>
      <color rgb="FFD3E038"/>
      <name val="Arial"/>
      <family val="2"/>
    </font>
    <font>
      <sz val="10"/>
      <color rgb="FF000000"/>
      <name val="Arial"/>
      <family val="2"/>
      <scheme val="minor"/>
    </font>
    <font>
      <b/>
      <sz val="20"/>
      <color theme="1"/>
      <name val="Arial"/>
      <family val="2"/>
    </font>
    <font>
      <sz val="12"/>
      <color theme="1"/>
      <name val="Arial"/>
      <family val="2"/>
    </font>
    <font>
      <b/>
      <sz val="10"/>
      <color rgb="FF000000"/>
      <name val="Arial"/>
      <family val="2"/>
    </font>
    <font>
      <b/>
      <sz val="17"/>
      <color rgb="FFFFFFFF"/>
      <name val="Arial"/>
      <family val="2"/>
    </font>
    <font>
      <sz val="12"/>
      <color rgb="FFFFFFFF"/>
      <name val="Arial"/>
      <family val="2"/>
    </font>
    <font>
      <b/>
      <sz val="16"/>
      <color rgb="FFFFFFFF"/>
      <name val="Arial"/>
      <family val="2"/>
    </font>
    <font>
      <b/>
      <sz val="23"/>
      <color rgb="FF000000"/>
      <name val="Arial"/>
      <family val="2"/>
    </font>
    <font>
      <sz val="13"/>
      <color rgb="FF000000"/>
      <name val="Arial"/>
      <family val="2"/>
    </font>
    <font>
      <sz val="10"/>
      <name val="Arial"/>
      <family val="2"/>
    </font>
    <font>
      <b/>
      <sz val="36"/>
      <color rgb="FFFFFFFF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b/>
      <sz val="11"/>
      <color rgb="FFFFFFFF"/>
      <name val="Arial"/>
      <family val="2"/>
    </font>
    <font>
      <sz val="14"/>
      <color rgb="FFFFFFFF"/>
      <name val="Arial"/>
      <family val="2"/>
    </font>
    <font>
      <b/>
      <sz val="10"/>
      <color rgb="FFFFFFFF"/>
      <name val="Arial"/>
      <family val="2"/>
      <scheme val="minor"/>
    </font>
    <font>
      <b/>
      <sz val="16"/>
      <color rgb="FFFFFFFF"/>
      <name val="Arial"/>
      <family val="2"/>
      <scheme val="minor"/>
    </font>
    <font>
      <b/>
      <sz val="22"/>
      <color rgb="FFFFFFFF"/>
      <name val="Arial"/>
      <family val="2"/>
      <scheme val="minor"/>
    </font>
    <font>
      <b/>
      <sz val="12"/>
      <color theme="1"/>
      <name val="Arial"/>
      <family val="2"/>
    </font>
    <font>
      <b/>
      <sz val="12"/>
      <color rgb="FFFFFFFF"/>
      <name val="Arial"/>
      <family val="2"/>
    </font>
    <font>
      <b/>
      <sz val="12"/>
      <color rgb="FF000000"/>
      <name val="Arial"/>
      <family val="2"/>
    </font>
    <font>
      <b/>
      <sz val="19"/>
      <color rgb="FFFFFFFF"/>
      <name val="Arial"/>
      <family val="2"/>
    </font>
    <font>
      <sz val="14"/>
      <color theme="1"/>
      <name val="Arial"/>
      <family val="2"/>
    </font>
    <font>
      <b/>
      <sz val="14"/>
      <color rgb="FFFFFFFF"/>
      <name val="Arial"/>
      <family val="2"/>
    </font>
    <font>
      <b/>
      <sz val="14"/>
      <color theme="1"/>
      <name val="Arial"/>
      <family val="2"/>
    </font>
    <font>
      <sz val="11"/>
      <color rgb="FFFFFFFF"/>
      <name val="Arial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trike/>
      <sz val="10"/>
      <color rgb="FFFFFFFF"/>
      <name val="Arial"/>
      <family val="2"/>
    </font>
    <font>
      <strike/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D3E038"/>
      <name val="Arial"/>
      <family val="2"/>
    </font>
    <font>
      <sz val="10"/>
      <color rgb="FFA98554"/>
      <name val="Arial"/>
      <family val="2"/>
    </font>
    <font>
      <sz val="8"/>
      <color theme="1"/>
      <name val="Arial"/>
      <family val="2"/>
    </font>
    <font>
      <b/>
      <sz val="16"/>
      <color rgb="FFA98554"/>
      <name val="Arial"/>
      <family val="2"/>
    </font>
    <font>
      <sz val="8"/>
      <color rgb="FFFFFFFF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Arial"/>
      <family val="2"/>
    </font>
    <font>
      <b/>
      <sz val="17"/>
      <color theme="1"/>
      <name val="Arial"/>
      <family val="2"/>
    </font>
    <font>
      <b/>
      <sz val="13"/>
      <color rgb="FFFFFFFF"/>
      <name val="Arial"/>
      <family val="2"/>
    </font>
    <font>
      <b/>
      <sz val="10"/>
      <color rgb="FFFFFFFF"/>
      <name val="Calibri"/>
      <family val="2"/>
    </font>
    <font>
      <b/>
      <sz val="10"/>
      <color rgb="FFA98554"/>
      <name val="Arial"/>
      <family val="2"/>
    </font>
    <font>
      <i/>
      <sz val="10"/>
      <color theme="1"/>
      <name val="Arial"/>
      <family val="2"/>
    </font>
    <font>
      <b/>
      <sz val="11"/>
      <color theme="1"/>
      <name val="Arial"/>
      <family val="2"/>
    </font>
    <font>
      <i/>
      <sz val="10"/>
      <color rgb="FFFFFFFF"/>
      <name val="Arial"/>
      <family val="2"/>
    </font>
    <font>
      <b/>
      <sz val="21"/>
      <color rgb="FFFFFFFF"/>
      <name val="Arial"/>
      <family val="2"/>
    </font>
    <font>
      <i/>
      <sz val="12"/>
      <color rgb="FFFFFFFF"/>
      <name val="Arial"/>
      <family val="2"/>
    </font>
    <font>
      <sz val="7"/>
      <color rgb="FFD9D9D9"/>
      <name val="Arial"/>
      <family val="2"/>
    </font>
    <font>
      <sz val="12"/>
      <color rgb="FFFFFFFF"/>
      <name val="Arial"/>
      <family val="2"/>
      <scheme val="minor"/>
    </font>
    <font>
      <sz val="7"/>
      <color theme="1"/>
      <name val="Arial"/>
      <family val="2"/>
    </font>
    <font>
      <b/>
      <u/>
      <sz val="17"/>
      <color rgb="FF000000"/>
      <name val="Arial"/>
      <family val="2"/>
    </font>
    <font>
      <b/>
      <u/>
      <sz val="24"/>
      <color rgb="FF000000"/>
      <name val="Arial"/>
      <family val="2"/>
    </font>
    <font>
      <u/>
      <sz val="10"/>
      <color theme="10"/>
      <name val="Arial"/>
      <family val="2"/>
      <scheme val="minor"/>
    </font>
    <font>
      <b/>
      <sz val="28"/>
      <color rgb="FFFFFFFF"/>
      <name val="Arial"/>
      <family val="2"/>
    </font>
    <font>
      <sz val="28"/>
      <color rgb="FF000000"/>
      <name val="Arial"/>
      <family val="2"/>
      <scheme val="minor"/>
    </font>
    <font>
      <b/>
      <sz val="13"/>
      <color rgb="FFFFFFFF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2"/>
      <color rgb="FFFFFFFF"/>
      <name val="Arial"/>
      <family val="2"/>
    </font>
    <font>
      <b/>
      <i/>
      <sz val="10"/>
      <color theme="0"/>
      <name val="Arial"/>
      <family val="2"/>
    </font>
    <font>
      <b/>
      <i/>
      <sz val="10"/>
      <color theme="0"/>
      <name val="Arial"/>
      <family val="2"/>
      <scheme val="minor"/>
    </font>
    <font>
      <b/>
      <sz val="11"/>
      <color theme="0"/>
      <name val="Arial"/>
      <family val="2"/>
    </font>
    <font>
      <sz val="11"/>
      <color theme="1"/>
      <name val="Arial"/>
      <family val="2"/>
    </font>
    <font>
      <b/>
      <sz val="10"/>
      <color rgb="FF000000"/>
      <name val="Arial"/>
      <family val="2"/>
      <scheme val="minor"/>
    </font>
    <font>
      <b/>
      <sz val="10"/>
      <color rgb="FFFF0000"/>
      <name val="Arial"/>
      <family val="2"/>
    </font>
    <font>
      <sz val="11"/>
      <color theme="0"/>
      <name val="Arial"/>
      <family val="2"/>
    </font>
    <font>
      <sz val="12"/>
      <color theme="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BB925A"/>
        <bgColor rgb="FFBB925A"/>
      </patternFill>
    </fill>
    <fill>
      <patternFill patternType="solid">
        <fgColor rgb="FFF1DCC0"/>
        <bgColor rgb="FFF1DCC0"/>
      </patternFill>
    </fill>
    <fill>
      <patternFill patternType="solid">
        <fgColor rgb="FFFFFFFF"/>
        <bgColor rgb="FFFFFFFF"/>
      </patternFill>
    </fill>
    <fill>
      <patternFill patternType="solid">
        <fgColor rgb="FFF8F2EB"/>
        <bgColor rgb="FFF8F2EB"/>
      </patternFill>
    </fill>
    <fill>
      <patternFill patternType="solid">
        <fgColor rgb="FF666666"/>
        <bgColor rgb="FF666666"/>
      </patternFill>
    </fill>
    <fill>
      <patternFill patternType="solid">
        <fgColor theme="1"/>
        <bgColor theme="1"/>
      </patternFill>
    </fill>
    <fill>
      <patternFill patternType="solid">
        <fgColor rgb="FFF3F3F3"/>
        <bgColor rgb="FFF3F3F3"/>
      </patternFill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rgb="FFF8F2EB"/>
      </patternFill>
    </fill>
    <fill>
      <patternFill patternType="solid">
        <fgColor theme="5" tint="0.59999389629810485"/>
        <bgColor rgb="FFFFFFFF"/>
      </patternFill>
    </fill>
    <fill>
      <patternFill patternType="solid">
        <fgColor rgb="FFFF0000"/>
        <bgColor rgb="FFA98554"/>
      </patternFill>
    </fill>
    <fill>
      <patternFill patternType="solid">
        <fgColor rgb="FFFF0000"/>
        <bgColor rgb="FFFFFFFF"/>
      </patternFill>
    </fill>
    <fill>
      <patternFill patternType="solid">
        <fgColor theme="5"/>
        <bgColor rgb="FFA98554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000000"/>
      </patternFill>
    </fill>
    <fill>
      <patternFill patternType="solid">
        <fgColor theme="1"/>
        <bgColor rgb="FFA98554"/>
      </patternFill>
    </fill>
    <fill>
      <patternFill patternType="solid">
        <fgColor rgb="FFFF0000"/>
        <bgColor rgb="FFF1DCC0"/>
      </patternFill>
    </fill>
    <fill>
      <patternFill patternType="solid">
        <fgColor theme="1"/>
        <bgColor rgb="FFF3F3F3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rgb="FFBB925A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 tint="-4.9989318521683403E-2"/>
        <bgColor rgb="FFD9D9D9"/>
      </patternFill>
    </fill>
    <fill>
      <patternFill patternType="solid">
        <fgColor rgb="FFFF0000"/>
        <bgColor rgb="FFF3F3F3"/>
      </patternFill>
    </fill>
    <fill>
      <patternFill patternType="solid">
        <fgColor theme="0" tint="-4.9989318521683403E-2"/>
        <bgColor rgb="FFF3F3F3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rgb="FFF3F3F3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A98554"/>
      </patternFill>
    </fill>
  </fills>
  <borders count="43">
    <border>
      <left/>
      <right/>
      <top/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ck">
        <color rgb="FFFFFFFF"/>
      </bottom>
      <diagonal/>
    </border>
    <border>
      <left style="thin">
        <color rgb="FFFFFFFF"/>
      </left>
      <right/>
      <top/>
      <bottom style="thick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 style="thin">
        <color auto="1"/>
      </left>
      <right style="thick">
        <color rgb="FF000000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ck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ck">
        <color rgb="FF000000"/>
      </bottom>
      <diagonal/>
    </border>
  </borders>
  <cellStyleXfs count="2">
    <xf numFmtId="0" fontId="0" fillId="0" borderId="0"/>
    <xf numFmtId="0" fontId="64" fillId="0" borderId="0" applyNumberFormat="0" applyFill="0" applyBorder="0" applyAlignment="0" applyProtection="0"/>
  </cellStyleXfs>
  <cellXfs count="378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5" fillId="0" borderId="0" xfId="0" applyFont="1" applyAlignment="1">
      <alignment vertical="top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2" borderId="1" xfId="0" applyFont="1" applyFill="1" applyBorder="1"/>
    <xf numFmtId="0" fontId="10" fillId="2" borderId="0" xfId="0" applyFont="1" applyFill="1"/>
    <xf numFmtId="0" fontId="11" fillId="0" borderId="0" xfId="0" applyFont="1" applyAlignment="1">
      <alignment horizontal="left"/>
    </xf>
    <xf numFmtId="0" fontId="11" fillId="0" borderId="0" xfId="0" applyFont="1"/>
    <xf numFmtId="0" fontId="9" fillId="2" borderId="2" xfId="0" applyFont="1" applyFill="1" applyBorder="1"/>
    <xf numFmtId="0" fontId="12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9" fillId="2" borderId="0" xfId="0" applyFont="1" applyFill="1"/>
    <xf numFmtId="0" fontId="14" fillId="0" borderId="0" xfId="0" applyFont="1" applyAlignment="1">
      <alignment horizontal="left" vertical="center"/>
    </xf>
    <xf numFmtId="2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vertical="top"/>
    </xf>
    <xf numFmtId="21" fontId="13" fillId="0" borderId="1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2" borderId="0" xfId="0" applyFont="1" applyFill="1" applyAlignment="1">
      <alignment vertical="top"/>
    </xf>
    <xf numFmtId="0" fontId="9" fillId="2" borderId="2" xfId="0" applyFont="1" applyFill="1" applyBorder="1" applyAlignment="1">
      <alignment vertical="top"/>
    </xf>
    <xf numFmtId="0" fontId="13" fillId="0" borderId="5" xfId="0" applyFont="1" applyBorder="1" applyAlignment="1">
      <alignment horizontal="center" vertical="top"/>
    </xf>
    <xf numFmtId="0" fontId="13" fillId="0" borderId="6" xfId="0" applyFont="1" applyBorder="1" applyAlignment="1">
      <alignment horizontal="center" vertical="top"/>
    </xf>
    <xf numFmtId="0" fontId="15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vertical="top"/>
    </xf>
    <xf numFmtId="0" fontId="1" fillId="2" borderId="0" xfId="0" applyFont="1" applyFill="1" applyAlignment="1">
      <alignment vertical="top"/>
    </xf>
    <xf numFmtId="0" fontId="1" fillId="2" borderId="2" xfId="0" applyFont="1" applyFill="1" applyBorder="1" applyAlignment="1">
      <alignment vertical="top"/>
    </xf>
    <xf numFmtId="0" fontId="16" fillId="2" borderId="0" xfId="0" applyFont="1" applyFill="1" applyAlignment="1">
      <alignment horizontal="center" vertical="top"/>
    </xf>
    <xf numFmtId="0" fontId="16" fillId="2" borderId="1" xfId="0" applyFont="1" applyFill="1" applyBorder="1" applyAlignment="1">
      <alignment vertical="center"/>
    </xf>
    <xf numFmtId="0" fontId="17" fillId="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vertical="center"/>
    </xf>
    <xf numFmtId="0" fontId="16" fillId="2" borderId="0" xfId="0" applyFont="1" applyFill="1" applyAlignment="1">
      <alignment horizontal="center" vertical="center"/>
    </xf>
    <xf numFmtId="0" fontId="22" fillId="2" borderId="0" xfId="0" applyFont="1" applyFill="1"/>
    <xf numFmtId="0" fontId="22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vertical="center"/>
    </xf>
    <xf numFmtId="0" fontId="5" fillId="2" borderId="0" xfId="0" applyFont="1" applyFill="1"/>
    <xf numFmtId="0" fontId="22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22" fillId="2" borderId="1" xfId="0" applyFont="1" applyFill="1" applyBorder="1" applyAlignment="1">
      <alignment horizontal="center"/>
    </xf>
    <xf numFmtId="0" fontId="29" fillId="5" borderId="0" xfId="0" applyFont="1" applyFill="1" applyAlignment="1">
      <alignment horizontal="center" wrapText="1"/>
    </xf>
    <xf numFmtId="0" fontId="31" fillId="5" borderId="0" xfId="0" applyFont="1" applyFill="1" applyAlignment="1">
      <alignment horizontal="center" vertical="center"/>
    </xf>
    <xf numFmtId="0" fontId="32" fillId="2" borderId="0" xfId="0" applyFont="1" applyFill="1" applyAlignment="1">
      <alignment horizontal="center" vertical="center"/>
    </xf>
    <xf numFmtId="0" fontId="33" fillId="2" borderId="0" xfId="0" applyFont="1" applyFill="1"/>
    <xf numFmtId="0" fontId="34" fillId="2" borderId="0" xfId="0" applyFont="1" applyFill="1" applyAlignment="1">
      <alignment horizontal="center" vertical="center"/>
    </xf>
    <xf numFmtId="0" fontId="22" fillId="8" borderId="8" xfId="0" applyFont="1" applyFill="1" applyBorder="1" applyAlignment="1">
      <alignment horizontal="center" vertical="center"/>
    </xf>
    <xf numFmtId="0" fontId="36" fillId="8" borderId="8" xfId="0" applyFont="1" applyFill="1" applyBorder="1" applyAlignment="1">
      <alignment horizontal="center"/>
    </xf>
    <xf numFmtId="0" fontId="24" fillId="8" borderId="8" xfId="0" applyFont="1" applyFill="1" applyBorder="1" applyAlignment="1">
      <alignment horizontal="center" vertical="center"/>
    </xf>
    <xf numFmtId="0" fontId="24" fillId="8" borderId="9" xfId="0" applyFont="1" applyFill="1" applyBorder="1" applyAlignment="1">
      <alignment horizontal="center" vertical="center"/>
    </xf>
    <xf numFmtId="0" fontId="24" fillId="8" borderId="8" xfId="0" applyFont="1" applyFill="1" applyBorder="1" applyAlignment="1">
      <alignment horizontal="right" vertical="center"/>
    </xf>
    <xf numFmtId="0" fontId="24" fillId="8" borderId="8" xfId="0" applyFont="1" applyFill="1" applyBorder="1" applyAlignment="1">
      <alignment horizontal="left" vertical="center"/>
    </xf>
    <xf numFmtId="49" fontId="24" fillId="8" borderId="10" xfId="0" applyNumberFormat="1" applyFont="1" applyFill="1" applyBorder="1" applyAlignment="1">
      <alignment horizontal="center" vertical="center"/>
    </xf>
    <xf numFmtId="49" fontId="24" fillId="8" borderId="11" xfId="0" applyNumberFormat="1" applyFont="1" applyFill="1" applyBorder="1" applyAlignment="1">
      <alignment horizontal="center" vertical="center"/>
    </xf>
    <xf numFmtId="49" fontId="24" fillId="8" borderId="0" xfId="0" applyNumberFormat="1" applyFont="1" applyFill="1" applyAlignment="1">
      <alignment horizontal="center" vertical="center"/>
    </xf>
    <xf numFmtId="0" fontId="37" fillId="5" borderId="0" xfId="0" applyFont="1" applyFill="1" applyAlignment="1">
      <alignment horizontal="center" vertical="center"/>
    </xf>
    <xf numFmtId="0" fontId="38" fillId="5" borderId="0" xfId="0" applyFont="1" applyFill="1" applyAlignment="1">
      <alignment horizontal="center" vertical="center"/>
    </xf>
    <xf numFmtId="0" fontId="38" fillId="5" borderId="12" xfId="0" applyFont="1" applyFill="1" applyBorder="1" applyAlignment="1">
      <alignment horizontal="center" vertical="center"/>
    </xf>
    <xf numFmtId="0" fontId="38" fillId="5" borderId="0" xfId="0" applyFont="1" applyFill="1" applyAlignment="1">
      <alignment horizontal="right" vertical="center"/>
    </xf>
    <xf numFmtId="0" fontId="38" fillId="5" borderId="0" xfId="0" applyFont="1" applyFill="1" applyAlignment="1">
      <alignment horizontal="left" vertical="center"/>
    </xf>
    <xf numFmtId="49" fontId="38" fillId="5" borderId="13" xfId="0" applyNumberFormat="1" applyFont="1" applyFill="1" applyBorder="1" applyAlignment="1">
      <alignment horizontal="center" vertical="center"/>
    </xf>
    <xf numFmtId="49" fontId="37" fillId="5" borderId="14" xfId="0" applyNumberFormat="1" applyFont="1" applyFill="1" applyBorder="1" applyAlignment="1">
      <alignment horizontal="left" vertical="center"/>
    </xf>
    <xf numFmtId="49" fontId="38" fillId="5" borderId="0" xfId="0" applyNumberFormat="1" applyFont="1" applyFill="1" applyAlignment="1">
      <alignment horizontal="left"/>
    </xf>
    <xf numFmtId="0" fontId="5" fillId="5" borderId="0" xfId="0" applyFont="1" applyFill="1"/>
    <xf numFmtId="0" fontId="5" fillId="5" borderId="0" xfId="0" applyFont="1" applyFill="1" applyAlignment="1">
      <alignment horizontal="left"/>
    </xf>
    <xf numFmtId="0" fontId="37" fillId="9" borderId="0" xfId="0" applyFont="1" applyFill="1" applyAlignment="1">
      <alignment horizontal="center" vertical="center"/>
    </xf>
    <xf numFmtId="0" fontId="38" fillId="9" borderId="0" xfId="0" applyFont="1" applyFill="1" applyAlignment="1">
      <alignment horizontal="center" vertical="center"/>
    </xf>
    <xf numFmtId="0" fontId="38" fillId="9" borderId="12" xfId="0" applyFont="1" applyFill="1" applyBorder="1" applyAlignment="1">
      <alignment horizontal="center" vertical="center"/>
    </xf>
    <xf numFmtId="0" fontId="38" fillId="9" borderId="0" xfId="0" applyFont="1" applyFill="1" applyAlignment="1">
      <alignment horizontal="right" vertical="center"/>
    </xf>
    <xf numFmtId="0" fontId="38" fillId="9" borderId="0" xfId="0" applyFont="1" applyFill="1" applyAlignment="1">
      <alignment horizontal="left" vertical="center"/>
    </xf>
    <xf numFmtId="49" fontId="38" fillId="9" borderId="14" xfId="0" applyNumberFormat="1" applyFont="1" applyFill="1" applyBorder="1" applyAlignment="1">
      <alignment horizontal="left"/>
    </xf>
    <xf numFmtId="49" fontId="38" fillId="9" borderId="0" xfId="0" applyNumberFormat="1" applyFont="1" applyFill="1" applyAlignment="1">
      <alignment horizontal="left"/>
    </xf>
    <xf numFmtId="0" fontId="5" fillId="9" borderId="0" xfId="0" applyFont="1" applyFill="1" applyAlignment="1">
      <alignment horizontal="left"/>
    </xf>
    <xf numFmtId="49" fontId="38" fillId="5" borderId="14" xfId="0" applyNumberFormat="1" applyFont="1" applyFill="1" applyBorder="1" applyAlignment="1">
      <alignment horizontal="left"/>
    </xf>
    <xf numFmtId="0" fontId="38" fillId="10" borderId="0" xfId="0" applyFont="1" applyFill="1" applyAlignment="1">
      <alignment horizontal="center" vertical="center"/>
    </xf>
    <xf numFmtId="49" fontId="38" fillId="9" borderId="13" xfId="0" applyNumberFormat="1" applyFont="1" applyFill="1" applyBorder="1" applyAlignment="1">
      <alignment horizontal="center" vertical="center"/>
    </xf>
    <xf numFmtId="49" fontId="38" fillId="9" borderId="14" xfId="0" applyNumberFormat="1" applyFont="1" applyFill="1" applyBorder="1" applyAlignment="1">
      <alignment horizontal="left" vertical="center"/>
    </xf>
    <xf numFmtId="49" fontId="38" fillId="9" borderId="0" xfId="0" applyNumberFormat="1" applyFont="1" applyFill="1" applyAlignment="1">
      <alignment horizontal="left" vertical="center"/>
    </xf>
    <xf numFmtId="49" fontId="38" fillId="5" borderId="14" xfId="0" applyNumberFormat="1" applyFont="1" applyFill="1" applyBorder="1" applyAlignment="1">
      <alignment horizontal="left" vertical="center"/>
    </xf>
    <xf numFmtId="49" fontId="38" fillId="5" borderId="0" xfId="0" applyNumberFormat="1" applyFont="1" applyFill="1" applyAlignment="1">
      <alignment horizontal="left" vertical="center"/>
    </xf>
    <xf numFmtId="0" fontId="38" fillId="9" borderId="14" xfId="0" applyFont="1" applyFill="1" applyBorder="1" applyAlignment="1">
      <alignment horizontal="left" vertical="center"/>
    </xf>
    <xf numFmtId="0" fontId="38" fillId="5" borderId="14" xfId="0" applyFont="1" applyFill="1" applyBorder="1" applyAlignment="1">
      <alignment horizontal="left" vertical="center"/>
    </xf>
    <xf numFmtId="0" fontId="40" fillId="10" borderId="0" xfId="0" applyFont="1" applyFill="1" applyAlignment="1">
      <alignment horizontal="center" vertical="center"/>
    </xf>
    <xf numFmtId="49" fontId="40" fillId="9" borderId="13" xfId="0" applyNumberFormat="1" applyFont="1" applyFill="1" applyBorder="1" applyAlignment="1">
      <alignment horizontal="center" vertical="center"/>
    </xf>
    <xf numFmtId="49" fontId="40" fillId="9" borderId="14" xfId="0" applyNumberFormat="1" applyFont="1" applyFill="1" applyBorder="1" applyAlignment="1">
      <alignment horizontal="left" vertical="center"/>
    </xf>
    <xf numFmtId="49" fontId="40" fillId="9" borderId="0" xfId="0" applyNumberFormat="1" applyFont="1" applyFill="1" applyAlignment="1">
      <alignment horizontal="left"/>
    </xf>
    <xf numFmtId="49" fontId="40" fillId="9" borderId="0" xfId="0" applyNumberFormat="1" applyFont="1" applyFill="1" applyAlignment="1">
      <alignment horizontal="left" vertical="center"/>
    </xf>
    <xf numFmtId="49" fontId="40" fillId="5" borderId="13" xfId="0" applyNumberFormat="1" applyFont="1" applyFill="1" applyBorder="1" applyAlignment="1">
      <alignment horizontal="center" vertical="center"/>
    </xf>
    <xf numFmtId="49" fontId="40" fillId="5" borderId="14" xfId="0" applyNumberFormat="1" applyFont="1" applyFill="1" applyBorder="1" applyAlignment="1">
      <alignment horizontal="left" vertical="center"/>
    </xf>
    <xf numFmtId="49" fontId="40" fillId="5" borderId="0" xfId="0" applyNumberFormat="1" applyFont="1" applyFill="1" applyAlignment="1">
      <alignment horizontal="left"/>
    </xf>
    <xf numFmtId="49" fontId="40" fillId="5" borderId="0" xfId="0" applyNumberFormat="1" applyFont="1" applyFill="1" applyAlignment="1">
      <alignment horizontal="left" vertical="center"/>
    </xf>
    <xf numFmtId="0" fontId="41" fillId="5" borderId="0" xfId="0" applyFont="1" applyFill="1" applyAlignment="1">
      <alignment horizontal="center"/>
    </xf>
    <xf numFmtId="0" fontId="41" fillId="9" borderId="0" xfId="0" applyFont="1" applyFill="1" applyAlignment="1">
      <alignment horizontal="center"/>
    </xf>
    <xf numFmtId="49" fontId="37" fillId="9" borderId="14" xfId="0" applyNumberFormat="1" applyFont="1" applyFill="1" applyBorder="1" applyAlignment="1">
      <alignment horizontal="left" vertical="center"/>
    </xf>
    <xf numFmtId="49" fontId="42" fillId="2" borderId="0" xfId="0" applyNumberFormat="1" applyFont="1" applyFill="1" applyAlignment="1">
      <alignment horizontal="center" vertical="center"/>
    </xf>
    <xf numFmtId="0" fontId="43" fillId="11" borderId="0" xfId="0" applyFont="1" applyFill="1" applyAlignment="1">
      <alignment horizontal="left"/>
    </xf>
    <xf numFmtId="0" fontId="44" fillId="2" borderId="15" xfId="0" applyFont="1" applyFill="1" applyBorder="1" applyAlignment="1">
      <alignment horizontal="left"/>
    </xf>
    <xf numFmtId="0" fontId="30" fillId="2" borderId="0" xfId="0" applyFont="1" applyFill="1" applyAlignment="1">
      <alignment horizontal="left"/>
    </xf>
    <xf numFmtId="0" fontId="45" fillId="11" borderId="0" xfId="0" applyFont="1" applyFill="1" applyAlignment="1">
      <alignment horizontal="center" vertical="center" textRotation="90"/>
    </xf>
    <xf numFmtId="0" fontId="44" fillId="2" borderId="16" xfId="0" applyFont="1" applyFill="1" applyBorder="1"/>
    <xf numFmtId="0" fontId="30" fillId="3" borderId="17" xfId="0" applyFont="1" applyFill="1" applyBorder="1" applyAlignment="1">
      <alignment horizontal="center"/>
    </xf>
    <xf numFmtId="0" fontId="30" fillId="3" borderId="18" xfId="0" applyFont="1" applyFill="1" applyBorder="1" applyAlignment="1">
      <alignment horizontal="center"/>
    </xf>
    <xf numFmtId="0" fontId="46" fillId="2" borderId="16" xfId="0" applyFont="1" applyFill="1" applyBorder="1" applyAlignment="1">
      <alignment horizontal="center"/>
    </xf>
    <xf numFmtId="0" fontId="9" fillId="5" borderId="18" xfId="0" applyFont="1" applyFill="1" applyBorder="1"/>
    <xf numFmtId="0" fontId="46" fillId="2" borderId="16" xfId="0" applyFont="1" applyFill="1" applyBorder="1" applyAlignment="1">
      <alignment horizontal="center" textRotation="90"/>
    </xf>
    <xf numFmtId="0" fontId="47" fillId="4" borderId="17" xfId="0" applyFont="1" applyFill="1" applyBorder="1"/>
    <xf numFmtId="0" fontId="47" fillId="4" borderId="18" xfId="0" applyFont="1" applyFill="1" applyBorder="1"/>
    <xf numFmtId="0" fontId="48" fillId="4" borderId="18" xfId="0" applyFont="1" applyFill="1" applyBorder="1" applyAlignment="1">
      <alignment horizontal="left"/>
    </xf>
    <xf numFmtId="0" fontId="48" fillId="4" borderId="18" xfId="0" applyFont="1" applyFill="1" applyBorder="1"/>
    <xf numFmtId="0" fontId="48" fillId="4" borderId="17" xfId="0" applyFont="1" applyFill="1" applyBorder="1"/>
    <xf numFmtId="0" fontId="48" fillId="4" borderId="20" xfId="0" applyFont="1" applyFill="1" applyBorder="1"/>
    <xf numFmtId="0" fontId="48" fillId="4" borderId="21" xfId="0" applyFont="1" applyFill="1" applyBorder="1"/>
    <xf numFmtId="0" fontId="49" fillId="2" borderId="18" xfId="0" applyFont="1" applyFill="1" applyBorder="1"/>
    <xf numFmtId="0" fontId="49" fillId="2" borderId="17" xfId="0" applyFont="1" applyFill="1" applyBorder="1"/>
    <xf numFmtId="0" fontId="49" fillId="2" borderId="22" xfId="0" applyFont="1" applyFill="1" applyBorder="1"/>
    <xf numFmtId="0" fontId="30" fillId="3" borderId="23" xfId="0" applyFont="1" applyFill="1" applyBorder="1" applyAlignment="1">
      <alignment horizontal="center"/>
    </xf>
    <xf numFmtId="0" fontId="47" fillId="4" borderId="23" xfId="0" applyFont="1" applyFill="1" applyBorder="1"/>
    <xf numFmtId="0" fontId="48" fillId="4" borderId="0" xfId="0" applyFont="1" applyFill="1" applyAlignment="1">
      <alignment horizontal="left"/>
    </xf>
    <xf numFmtId="0" fontId="48" fillId="4" borderId="25" xfId="0" applyFont="1" applyFill="1" applyBorder="1"/>
    <xf numFmtId="0" fontId="46" fillId="2" borderId="0" xfId="0" applyFont="1" applyFill="1" applyAlignment="1">
      <alignment horizontal="center" textRotation="90"/>
    </xf>
    <xf numFmtId="0" fontId="49" fillId="2" borderId="0" xfId="0" applyFont="1" applyFill="1"/>
    <xf numFmtId="0" fontId="9" fillId="0" borderId="0" xfId="0" applyFont="1"/>
    <xf numFmtId="49" fontId="9" fillId="0" borderId="0" xfId="0" applyNumberFormat="1" applyFont="1"/>
    <xf numFmtId="164" fontId="9" fillId="0" borderId="0" xfId="0" applyNumberFormat="1" applyFont="1"/>
    <xf numFmtId="49" fontId="5" fillId="0" borderId="0" xfId="0" applyNumberFormat="1" applyFont="1" applyAlignment="1">
      <alignment horizontal="right"/>
    </xf>
    <xf numFmtId="0" fontId="51" fillId="2" borderId="26" xfId="0" applyFont="1" applyFill="1" applyBorder="1" applyAlignment="1">
      <alignment vertical="center"/>
    </xf>
    <xf numFmtId="49" fontId="52" fillId="2" borderId="27" xfId="0" applyNumberFormat="1" applyFont="1" applyFill="1" applyBorder="1" applyAlignment="1">
      <alignment horizontal="center" wrapText="1"/>
    </xf>
    <xf numFmtId="0" fontId="52" fillId="2" borderId="27" xfId="0" applyFont="1" applyFill="1" applyBorder="1" applyAlignment="1">
      <alignment horizontal="center" wrapText="1"/>
    </xf>
    <xf numFmtId="0" fontId="9" fillId="9" borderId="29" xfId="0" applyFont="1" applyFill="1" applyBorder="1"/>
    <xf numFmtId="0" fontId="53" fillId="2" borderId="30" xfId="0" applyFont="1" applyFill="1" applyBorder="1" applyAlignment="1">
      <alignment horizontal="center" wrapText="1"/>
    </xf>
    <xf numFmtId="0" fontId="9" fillId="0" borderId="30" xfId="0" applyFont="1" applyBorder="1" applyAlignment="1">
      <alignment horizontal="center" wrapText="1"/>
    </xf>
    <xf numFmtId="0" fontId="9" fillId="0" borderId="24" xfId="0" applyFont="1" applyBorder="1" applyAlignment="1">
      <alignment horizontal="center" wrapText="1"/>
    </xf>
    <xf numFmtId="49" fontId="9" fillId="9" borderId="27" xfId="0" applyNumberFormat="1" applyFont="1" applyFill="1" applyBorder="1" applyAlignment="1">
      <alignment horizontal="center" wrapText="1"/>
    </xf>
    <xf numFmtId="0" fontId="9" fillId="9" borderId="27" xfId="0" applyFont="1" applyFill="1" applyBorder="1" applyAlignment="1">
      <alignment horizontal="center" wrapText="1"/>
    </xf>
    <xf numFmtId="0" fontId="53" fillId="2" borderId="24" xfId="0" applyFont="1" applyFill="1" applyBorder="1" applyAlignment="1">
      <alignment horizontal="center" wrapText="1"/>
    </xf>
    <xf numFmtId="49" fontId="9" fillId="0" borderId="0" xfId="0" applyNumberFormat="1" applyFont="1" applyAlignment="1">
      <alignment horizontal="right"/>
    </xf>
    <xf numFmtId="49" fontId="9" fillId="0" borderId="30" xfId="0" applyNumberFormat="1" applyFont="1" applyBorder="1" applyAlignment="1">
      <alignment horizontal="center" wrapText="1"/>
    </xf>
    <xf numFmtId="49" fontId="53" fillId="2" borderId="30" xfId="0" applyNumberFormat="1" applyFont="1" applyFill="1" applyBorder="1" applyAlignment="1">
      <alignment horizontal="center" wrapText="1"/>
    </xf>
    <xf numFmtId="0" fontId="50" fillId="0" borderId="0" xfId="0" applyFont="1"/>
    <xf numFmtId="0" fontId="54" fillId="0" borderId="0" xfId="0" applyFont="1"/>
    <xf numFmtId="0" fontId="54" fillId="0" borderId="0" xfId="0" applyFont="1" applyAlignment="1">
      <alignment horizontal="right" vertical="top"/>
    </xf>
    <xf numFmtId="0" fontId="9" fillId="10" borderId="0" xfId="0" applyFont="1" applyFill="1"/>
    <xf numFmtId="49" fontId="9" fillId="10" borderId="0" xfId="0" applyNumberFormat="1" applyFont="1" applyFill="1"/>
    <xf numFmtId="164" fontId="9" fillId="10" borderId="0" xfId="0" applyNumberFormat="1" applyFont="1" applyFill="1"/>
    <xf numFmtId="0" fontId="9" fillId="10" borderId="13" xfId="0" applyFont="1" applyFill="1" applyBorder="1"/>
    <xf numFmtId="0" fontId="64" fillId="0" borderId="0" xfId="1" applyAlignment="1">
      <alignment horizontal="right"/>
    </xf>
    <xf numFmtId="0" fontId="1" fillId="15" borderId="0" xfId="0" applyFont="1" applyFill="1" applyAlignment="1">
      <alignment horizontal="center" vertical="center"/>
    </xf>
    <xf numFmtId="0" fontId="29" fillId="15" borderId="0" xfId="0" applyFont="1" applyFill="1" applyAlignment="1">
      <alignment horizontal="center" wrapText="1"/>
    </xf>
    <xf numFmtId="0" fontId="1" fillId="16" borderId="0" xfId="0" applyFont="1" applyFill="1" applyAlignment="1">
      <alignment horizontal="center" vertical="center"/>
    </xf>
    <xf numFmtId="0" fontId="31" fillId="16" borderId="0" xfId="0" applyFont="1" applyFill="1" applyAlignment="1">
      <alignment horizontal="center" vertical="center"/>
    </xf>
    <xf numFmtId="0" fontId="31" fillId="15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9" fillId="0" borderId="0" xfId="0" applyFont="1" applyAlignment="1">
      <alignment horizontal="center" wrapText="1"/>
    </xf>
    <xf numFmtId="49" fontId="24" fillId="17" borderId="8" xfId="0" applyNumberFormat="1" applyFont="1" applyFill="1" applyBorder="1" applyAlignment="1">
      <alignment horizontal="center" vertical="center"/>
    </xf>
    <xf numFmtId="49" fontId="22" fillId="17" borderId="1" xfId="0" applyNumberFormat="1" applyFont="1" applyFill="1" applyBorder="1" applyAlignment="1">
      <alignment horizontal="center" vertical="center"/>
    </xf>
    <xf numFmtId="49" fontId="39" fillId="17" borderId="1" xfId="0" applyNumberFormat="1" applyFont="1" applyFill="1" applyBorder="1" applyAlignment="1">
      <alignment horizontal="center" vertical="center"/>
    </xf>
    <xf numFmtId="0" fontId="56" fillId="19" borderId="0" xfId="0" applyFont="1" applyFill="1" applyAlignment="1">
      <alignment horizontal="right" vertical="top" wrapText="1"/>
    </xf>
    <xf numFmtId="0" fontId="57" fillId="19" borderId="0" xfId="0" applyFont="1" applyFill="1" applyAlignment="1">
      <alignment vertical="center"/>
    </xf>
    <xf numFmtId="0" fontId="9" fillId="19" borderId="0" xfId="0" applyFont="1" applyFill="1"/>
    <xf numFmtId="49" fontId="56" fillId="19" borderId="0" xfId="0" applyNumberFormat="1" applyFont="1" applyFill="1" applyAlignment="1">
      <alignment horizontal="right" vertical="top" wrapText="1"/>
    </xf>
    <xf numFmtId="0" fontId="16" fillId="19" borderId="0" xfId="0" applyFont="1" applyFill="1" applyAlignment="1">
      <alignment horizontal="center"/>
    </xf>
    <xf numFmtId="49" fontId="58" fillId="19" borderId="0" xfId="0" applyNumberFormat="1" applyFont="1" applyFill="1" applyAlignment="1">
      <alignment horizontal="center" vertical="top" wrapText="1"/>
    </xf>
    <xf numFmtId="0" fontId="58" fillId="19" borderId="0" xfId="0" applyFont="1" applyFill="1" applyAlignment="1">
      <alignment horizontal="center" vertical="top" wrapText="1"/>
    </xf>
    <xf numFmtId="0" fontId="59" fillId="19" borderId="0" xfId="0" applyFont="1" applyFill="1" applyAlignment="1">
      <alignment horizontal="center" vertical="top"/>
    </xf>
    <xf numFmtId="0" fontId="16" fillId="19" borderId="33" xfId="0" applyFont="1" applyFill="1" applyBorder="1" applyAlignment="1">
      <alignment horizontal="center"/>
    </xf>
    <xf numFmtId="49" fontId="16" fillId="19" borderId="0" xfId="0" applyNumberFormat="1" applyFont="1" applyFill="1" applyAlignment="1">
      <alignment horizontal="center"/>
    </xf>
    <xf numFmtId="0" fontId="60" fillId="19" borderId="0" xfId="0" applyFont="1" applyFill="1" applyAlignment="1">
      <alignment horizontal="center"/>
    </xf>
    <xf numFmtId="49" fontId="16" fillId="19" borderId="33" xfId="0" applyNumberFormat="1" applyFont="1" applyFill="1" applyBorder="1" applyAlignment="1">
      <alignment horizontal="center"/>
    </xf>
    <xf numFmtId="164" fontId="9" fillId="19" borderId="0" xfId="0" applyNumberFormat="1" applyFont="1" applyFill="1"/>
    <xf numFmtId="0" fontId="13" fillId="19" borderId="0" xfId="0" applyFont="1" applyFill="1" applyAlignment="1">
      <alignment horizontal="center"/>
    </xf>
    <xf numFmtId="49" fontId="13" fillId="19" borderId="0" xfId="0" applyNumberFormat="1" applyFont="1" applyFill="1" applyAlignment="1">
      <alignment horizontal="center"/>
    </xf>
    <xf numFmtId="0" fontId="67" fillId="2" borderId="26" xfId="0" applyFont="1" applyFill="1" applyBorder="1" applyAlignment="1">
      <alignment vertical="center"/>
    </xf>
    <xf numFmtId="0" fontId="9" fillId="20" borderId="24" xfId="0" applyFont="1" applyFill="1" applyBorder="1" applyAlignment="1">
      <alignment horizontal="center" wrapText="1"/>
    </xf>
    <xf numFmtId="0" fontId="53" fillId="21" borderId="24" xfId="0" applyFont="1" applyFill="1" applyBorder="1" applyAlignment="1">
      <alignment horizontal="center" wrapText="1"/>
    </xf>
    <xf numFmtId="0" fontId="49" fillId="22" borderId="27" xfId="0" applyFont="1" applyFill="1" applyBorder="1" applyAlignment="1">
      <alignment horizontal="center" vertical="center" wrapText="1"/>
    </xf>
    <xf numFmtId="0" fontId="9" fillId="23" borderId="0" xfId="0" applyFont="1" applyFill="1"/>
    <xf numFmtId="0" fontId="50" fillId="23" borderId="0" xfId="0" applyFont="1" applyFill="1"/>
    <xf numFmtId="0" fontId="5" fillId="23" borderId="0" xfId="0" applyFont="1" applyFill="1"/>
    <xf numFmtId="49" fontId="9" fillId="23" borderId="0" xfId="0" applyNumberFormat="1" applyFont="1" applyFill="1"/>
    <xf numFmtId="0" fontId="49" fillId="17" borderId="27" xfId="0" applyFont="1" applyFill="1" applyBorder="1" applyAlignment="1">
      <alignment horizontal="center" vertical="center" wrapText="1"/>
    </xf>
    <xf numFmtId="0" fontId="49" fillId="17" borderId="28" xfId="0" applyFont="1" applyFill="1" applyBorder="1" applyAlignment="1">
      <alignment horizontal="center" vertical="center" wrapText="1"/>
    </xf>
    <xf numFmtId="0" fontId="55" fillId="17" borderId="0" xfId="0" applyFont="1" applyFill="1" applyAlignment="1">
      <alignment horizontal="center" wrapText="1"/>
    </xf>
    <xf numFmtId="0" fontId="56" fillId="17" borderId="0" xfId="0" applyFont="1" applyFill="1" applyAlignment="1">
      <alignment horizontal="right" vertical="top" wrapText="1"/>
    </xf>
    <xf numFmtId="0" fontId="57" fillId="17" borderId="0" xfId="0" applyFont="1" applyFill="1" applyAlignment="1">
      <alignment vertical="center"/>
    </xf>
    <xf numFmtId="0" fontId="9" fillId="17" borderId="0" xfId="0" applyFont="1" applyFill="1"/>
    <xf numFmtId="49" fontId="56" fillId="17" borderId="0" xfId="0" applyNumberFormat="1" applyFont="1" applyFill="1" applyAlignment="1">
      <alignment horizontal="right" vertical="top" wrapText="1"/>
    </xf>
    <xf numFmtId="0" fontId="16" fillId="17" borderId="0" xfId="0" applyFont="1" applyFill="1" applyAlignment="1">
      <alignment horizontal="center"/>
    </xf>
    <xf numFmtId="0" fontId="58" fillId="17" borderId="0" xfId="0" applyFont="1" applyFill="1" applyAlignment="1">
      <alignment horizontal="center" vertical="top" wrapText="1"/>
    </xf>
    <xf numFmtId="49" fontId="58" fillId="17" borderId="0" xfId="0" applyNumberFormat="1" applyFont="1" applyFill="1" applyAlignment="1">
      <alignment horizontal="center" vertical="top" wrapText="1"/>
    </xf>
    <xf numFmtId="0" fontId="16" fillId="17" borderId="33" xfId="0" applyFont="1" applyFill="1" applyBorder="1" applyAlignment="1">
      <alignment horizontal="center"/>
    </xf>
    <xf numFmtId="49" fontId="16" fillId="17" borderId="0" xfId="0" applyNumberFormat="1" applyFont="1" applyFill="1" applyAlignment="1">
      <alignment horizontal="center"/>
    </xf>
    <xf numFmtId="0" fontId="13" fillId="17" borderId="0" xfId="0" applyFont="1" applyFill="1" applyAlignment="1">
      <alignment horizontal="center"/>
    </xf>
    <xf numFmtId="0" fontId="60" fillId="17" borderId="0" xfId="0" applyFont="1" applyFill="1" applyAlignment="1">
      <alignment horizontal="center"/>
    </xf>
    <xf numFmtId="164" fontId="9" fillId="17" borderId="0" xfId="0" applyNumberFormat="1" applyFont="1" applyFill="1"/>
    <xf numFmtId="49" fontId="13" fillId="17" borderId="0" xfId="0" applyNumberFormat="1" applyFont="1" applyFill="1" applyAlignment="1">
      <alignment horizontal="center"/>
    </xf>
    <xf numFmtId="0" fontId="49" fillId="22" borderId="28" xfId="0" applyFont="1" applyFill="1" applyBorder="1" applyAlignment="1">
      <alignment horizontal="center" vertical="center" wrapText="1"/>
    </xf>
    <xf numFmtId="0" fontId="9" fillId="20" borderId="30" xfId="0" applyFont="1" applyFill="1" applyBorder="1" applyAlignment="1">
      <alignment horizontal="center" wrapText="1"/>
    </xf>
    <xf numFmtId="49" fontId="49" fillId="17" borderId="28" xfId="0" applyNumberFormat="1" applyFont="1" applyFill="1" applyBorder="1" applyAlignment="1">
      <alignment horizontal="center" vertical="center" wrapText="1"/>
    </xf>
    <xf numFmtId="49" fontId="16" fillId="17" borderId="33" xfId="0" applyNumberFormat="1" applyFont="1" applyFill="1" applyBorder="1" applyAlignment="1">
      <alignment horizontal="center"/>
    </xf>
    <xf numFmtId="0" fontId="49" fillId="17" borderId="0" xfId="0" applyFont="1" applyFill="1"/>
    <xf numFmtId="49" fontId="9" fillId="17" borderId="0" xfId="0" applyNumberFormat="1" applyFont="1" applyFill="1"/>
    <xf numFmtId="49" fontId="9" fillId="24" borderId="27" xfId="0" applyNumberFormat="1" applyFont="1" applyFill="1" applyBorder="1" applyAlignment="1">
      <alignment horizontal="center" wrapText="1"/>
    </xf>
    <xf numFmtId="0" fontId="71" fillId="17" borderId="0" xfId="0" applyFont="1" applyFill="1" applyAlignment="1">
      <alignment horizontal="center" vertical="top"/>
    </xf>
    <xf numFmtId="0" fontId="59" fillId="17" borderId="0" xfId="0" applyFont="1" applyFill="1" applyAlignment="1">
      <alignment horizontal="center" vertical="top"/>
    </xf>
    <xf numFmtId="0" fontId="49" fillId="19" borderId="0" xfId="0" applyFont="1" applyFill="1"/>
    <xf numFmtId="0" fontId="71" fillId="19" borderId="0" xfId="0" applyFont="1" applyFill="1" applyAlignment="1">
      <alignment horizontal="center"/>
    </xf>
    <xf numFmtId="0" fontId="71" fillId="19" borderId="0" xfId="0" applyFont="1" applyFill="1" applyAlignment="1">
      <alignment horizontal="center" vertical="top"/>
    </xf>
    <xf numFmtId="0" fontId="9" fillId="25" borderId="0" xfId="0" applyFont="1" applyFill="1"/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12" xfId="0" applyFont="1" applyBorder="1" applyAlignment="1">
      <alignment horizontal="center" vertical="center"/>
    </xf>
    <xf numFmtId="0" fontId="38" fillId="0" borderId="0" xfId="0" applyFont="1" applyAlignment="1">
      <alignment horizontal="right" vertical="center"/>
    </xf>
    <xf numFmtId="0" fontId="38" fillId="0" borderId="0" xfId="0" applyFont="1" applyAlignment="1">
      <alignment horizontal="left" vertical="center"/>
    </xf>
    <xf numFmtId="49" fontId="37" fillId="0" borderId="14" xfId="0" applyNumberFormat="1" applyFont="1" applyBorder="1" applyAlignment="1">
      <alignment horizontal="left" vertical="center"/>
    </xf>
    <xf numFmtId="0" fontId="37" fillId="26" borderId="0" xfId="0" applyFont="1" applyFill="1" applyAlignment="1">
      <alignment horizontal="center" vertical="center"/>
    </xf>
    <xf numFmtId="0" fontId="38" fillId="26" borderId="0" xfId="0" applyFont="1" applyFill="1" applyAlignment="1">
      <alignment horizontal="center" vertical="center"/>
    </xf>
    <xf numFmtId="0" fontId="38" fillId="26" borderId="12" xfId="0" applyFont="1" applyFill="1" applyBorder="1" applyAlignment="1">
      <alignment horizontal="center" vertical="center"/>
    </xf>
    <xf numFmtId="0" fontId="38" fillId="26" borderId="0" xfId="0" applyFont="1" applyFill="1" applyAlignment="1">
      <alignment horizontal="right" vertical="center"/>
    </xf>
    <xf numFmtId="0" fontId="38" fillId="26" borderId="0" xfId="0" applyFont="1" applyFill="1" applyAlignment="1">
      <alignment horizontal="left" vertical="center"/>
    </xf>
    <xf numFmtId="49" fontId="37" fillId="26" borderId="14" xfId="0" applyNumberFormat="1" applyFont="1" applyFill="1" applyBorder="1" applyAlignment="1">
      <alignment horizontal="left" vertical="center"/>
    </xf>
    <xf numFmtId="0" fontId="0" fillId="26" borderId="0" xfId="0" applyFill="1"/>
    <xf numFmtId="49" fontId="23" fillId="17" borderId="28" xfId="0" applyNumberFormat="1" applyFont="1" applyFill="1" applyBorder="1" applyAlignment="1">
      <alignment horizontal="center" vertical="center" wrapText="1"/>
    </xf>
    <xf numFmtId="0" fontId="73" fillId="27" borderId="0" xfId="0" applyFont="1" applyFill="1" applyAlignment="1">
      <alignment horizontal="right" vertical="center"/>
    </xf>
    <xf numFmtId="0" fontId="30" fillId="27" borderId="0" xfId="0" applyFont="1" applyFill="1" applyAlignment="1">
      <alignment horizontal="center" vertical="center"/>
    </xf>
    <xf numFmtId="0" fontId="35" fillId="27" borderId="0" xfId="0" applyFont="1" applyFill="1" applyAlignment="1">
      <alignment horizontal="right" vertical="center"/>
    </xf>
    <xf numFmtId="0" fontId="34" fillId="27" borderId="0" xfId="0" applyFont="1" applyFill="1" applyAlignment="1">
      <alignment horizontal="right" vertical="center"/>
    </xf>
    <xf numFmtId="0" fontId="2" fillId="27" borderId="0" xfId="0" applyFont="1" applyFill="1" applyAlignment="1">
      <alignment vertical="center"/>
    </xf>
    <xf numFmtId="0" fontId="69" fillId="23" borderId="27" xfId="0" applyFont="1" applyFill="1" applyBorder="1" applyAlignment="1">
      <alignment horizontal="center" wrapText="1"/>
    </xf>
    <xf numFmtId="49" fontId="68" fillId="23" borderId="27" xfId="0" applyNumberFormat="1" applyFont="1" applyFill="1" applyBorder="1" applyAlignment="1">
      <alignment horizontal="center" wrapText="1"/>
    </xf>
    <xf numFmtId="0" fontId="9" fillId="5" borderId="0" xfId="0" applyFont="1" applyFill="1" applyAlignment="1">
      <alignment horizontal="center" vertical="center"/>
    </xf>
    <xf numFmtId="0" fontId="9" fillId="9" borderId="0" xfId="0" applyFont="1" applyFill="1" applyAlignment="1">
      <alignment horizontal="center" vertical="center"/>
    </xf>
    <xf numFmtId="0" fontId="23" fillId="17" borderId="27" xfId="0" applyFont="1" applyFill="1" applyBorder="1" applyAlignment="1">
      <alignment horizontal="center" vertical="center" wrapText="1"/>
    </xf>
    <xf numFmtId="0" fontId="23" fillId="17" borderId="28" xfId="0" applyFont="1" applyFill="1" applyBorder="1" applyAlignment="1">
      <alignment horizontal="center" vertical="center" wrapText="1"/>
    </xf>
    <xf numFmtId="0" fontId="74" fillId="9" borderId="29" xfId="0" applyFont="1" applyFill="1" applyBorder="1" applyAlignment="1">
      <alignment wrapText="1"/>
    </xf>
    <xf numFmtId="0" fontId="9" fillId="9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28" borderId="0" xfId="0" applyFont="1" applyFill="1" applyAlignment="1">
      <alignment horizontal="center" vertical="center"/>
    </xf>
    <xf numFmtId="0" fontId="38" fillId="28" borderId="12" xfId="0" applyFont="1" applyFill="1" applyBorder="1" applyAlignment="1">
      <alignment horizontal="center" vertical="center"/>
    </xf>
    <xf numFmtId="0" fontId="38" fillId="29" borderId="0" xfId="0" applyFont="1" applyFill="1" applyAlignment="1">
      <alignment horizontal="center" vertical="center"/>
    </xf>
    <xf numFmtId="0" fontId="38" fillId="28" borderId="0" xfId="0" applyFont="1" applyFill="1" applyAlignment="1">
      <alignment horizontal="center" vertical="center"/>
    </xf>
    <xf numFmtId="0" fontId="38" fillId="28" borderId="0" xfId="0" applyFont="1" applyFill="1" applyAlignment="1">
      <alignment horizontal="left" vertical="center"/>
    </xf>
    <xf numFmtId="0" fontId="9" fillId="26" borderId="0" xfId="0" applyFont="1" applyFill="1" applyAlignment="1">
      <alignment horizontal="center" vertical="center"/>
    </xf>
    <xf numFmtId="49" fontId="37" fillId="9" borderId="36" xfId="0" applyNumberFormat="1" applyFont="1" applyFill="1" applyBorder="1" applyAlignment="1">
      <alignment horizontal="left" vertical="center"/>
    </xf>
    <xf numFmtId="0" fontId="75" fillId="0" borderId="37" xfId="0" applyFont="1" applyBorder="1"/>
    <xf numFmtId="49" fontId="37" fillId="9" borderId="37" xfId="0" applyNumberFormat="1" applyFont="1" applyFill="1" applyBorder="1" applyAlignment="1">
      <alignment horizontal="left" vertical="center"/>
    </xf>
    <xf numFmtId="49" fontId="37" fillId="5" borderId="37" xfId="0" applyNumberFormat="1" applyFont="1" applyFill="1" applyBorder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9" borderId="0" xfId="0" applyFont="1" applyFill="1" applyAlignment="1">
      <alignment horizontal="right" vertical="center"/>
    </xf>
    <xf numFmtId="0" fontId="9" fillId="5" borderId="0" xfId="0" applyFont="1" applyFill="1" applyAlignment="1">
      <alignment horizontal="right" vertical="center"/>
    </xf>
    <xf numFmtId="0" fontId="9" fillId="5" borderId="0" xfId="0" applyFont="1" applyFill="1" applyAlignment="1">
      <alignment horizontal="left" vertical="center"/>
    </xf>
    <xf numFmtId="0" fontId="37" fillId="0" borderId="12" xfId="0" applyFont="1" applyBorder="1" applyAlignment="1">
      <alignment horizontal="center" vertical="center"/>
    </xf>
    <xf numFmtId="0" fontId="37" fillId="9" borderId="12" xfId="0" applyFont="1" applyFill="1" applyBorder="1" applyAlignment="1">
      <alignment horizontal="center" vertical="center"/>
    </xf>
    <xf numFmtId="0" fontId="37" fillId="5" borderId="12" xfId="0" applyFont="1" applyFill="1" applyBorder="1" applyAlignment="1">
      <alignment horizontal="center" vertical="center"/>
    </xf>
    <xf numFmtId="0" fontId="37" fillId="9" borderId="38" xfId="0" applyFont="1" applyFill="1" applyBorder="1" applyAlignment="1">
      <alignment horizontal="center" vertical="center"/>
    </xf>
    <xf numFmtId="0" fontId="38" fillId="9" borderId="38" xfId="0" applyFont="1" applyFill="1" applyBorder="1" applyAlignment="1">
      <alignment horizontal="center" vertical="center"/>
    </xf>
    <xf numFmtId="0" fontId="38" fillId="9" borderId="39" xfId="0" applyFont="1" applyFill="1" applyBorder="1" applyAlignment="1">
      <alignment horizontal="center" vertical="center"/>
    </xf>
    <xf numFmtId="0" fontId="38" fillId="10" borderId="38" xfId="0" applyFont="1" applyFill="1" applyBorder="1" applyAlignment="1">
      <alignment horizontal="center" vertical="center"/>
    </xf>
    <xf numFmtId="0" fontId="38" fillId="9" borderId="38" xfId="0" applyFont="1" applyFill="1" applyBorder="1" applyAlignment="1">
      <alignment horizontal="left" vertical="center"/>
    </xf>
    <xf numFmtId="49" fontId="37" fillId="9" borderId="41" xfId="0" applyNumberFormat="1" applyFont="1" applyFill="1" applyBorder="1" applyAlignment="1">
      <alignment horizontal="left" vertical="center"/>
    </xf>
    <xf numFmtId="49" fontId="76" fillId="5" borderId="14" xfId="0" applyNumberFormat="1" applyFont="1" applyFill="1" applyBorder="1" applyAlignment="1">
      <alignment horizontal="left" vertical="center"/>
    </xf>
    <xf numFmtId="0" fontId="53" fillId="21" borderId="30" xfId="0" applyFont="1" applyFill="1" applyBorder="1" applyAlignment="1">
      <alignment horizontal="center" wrapText="1"/>
    </xf>
    <xf numFmtId="49" fontId="76" fillId="9" borderId="14" xfId="0" applyNumberFormat="1" applyFont="1" applyFill="1" applyBorder="1" applyAlignment="1">
      <alignment horizontal="left" vertical="center"/>
    </xf>
    <xf numFmtId="49" fontId="76" fillId="0" borderId="14" xfId="0" applyNumberFormat="1" applyFont="1" applyBorder="1" applyAlignment="1">
      <alignment horizontal="left" vertical="center"/>
    </xf>
    <xf numFmtId="0" fontId="38" fillId="30" borderId="0" xfId="0" applyFont="1" applyFill="1" applyAlignment="1">
      <alignment horizontal="left" vertical="center"/>
    </xf>
    <xf numFmtId="0" fontId="38" fillId="18" borderId="0" xfId="0" applyFont="1" applyFill="1" applyAlignment="1">
      <alignment horizontal="right" vertical="center"/>
    </xf>
    <xf numFmtId="0" fontId="38" fillId="18" borderId="0" xfId="0" applyFont="1" applyFill="1" applyAlignment="1">
      <alignment horizontal="left" vertical="center"/>
    </xf>
    <xf numFmtId="49" fontId="76" fillId="5" borderId="14" xfId="0" applyNumberFormat="1" applyFont="1" applyFill="1" applyBorder="1" applyAlignment="1">
      <alignment horizontal="left"/>
    </xf>
    <xf numFmtId="49" fontId="9" fillId="31" borderId="27" xfId="0" applyNumberFormat="1" applyFont="1" applyFill="1" applyBorder="1" applyAlignment="1">
      <alignment horizontal="center" wrapText="1"/>
    </xf>
    <xf numFmtId="0" fontId="9" fillId="31" borderId="27" xfId="0" applyFont="1" applyFill="1" applyBorder="1" applyAlignment="1">
      <alignment horizontal="center" wrapText="1"/>
    </xf>
    <xf numFmtId="0" fontId="37" fillId="0" borderId="24" xfId="0" applyFont="1" applyBorder="1" applyAlignment="1">
      <alignment horizontal="center" wrapText="1"/>
    </xf>
    <xf numFmtId="0" fontId="37" fillId="0" borderId="30" xfId="0" applyFont="1" applyBorder="1" applyAlignment="1">
      <alignment horizontal="center" wrapText="1"/>
    </xf>
    <xf numFmtId="0" fontId="77" fillId="30" borderId="29" xfId="0" applyFont="1" applyFill="1" applyBorder="1" applyAlignment="1">
      <alignment wrapText="1"/>
    </xf>
    <xf numFmtId="49" fontId="9" fillId="5" borderId="13" xfId="0" applyNumberFormat="1" applyFont="1" applyFill="1" applyBorder="1" applyAlignment="1">
      <alignment horizontal="center" vertical="center"/>
    </xf>
    <xf numFmtId="49" fontId="9" fillId="9" borderId="13" xfId="0" applyNumberFormat="1" applyFont="1" applyFill="1" applyBorder="1" applyAlignment="1">
      <alignment horizontal="center"/>
    </xf>
    <xf numFmtId="49" fontId="9" fillId="5" borderId="13" xfId="0" applyNumberFormat="1" applyFont="1" applyFill="1" applyBorder="1" applyAlignment="1">
      <alignment horizontal="center"/>
    </xf>
    <xf numFmtId="49" fontId="9" fillId="28" borderId="13" xfId="0" applyNumberFormat="1" applyFont="1" applyFill="1" applyBorder="1" applyAlignment="1">
      <alignment horizontal="center" vertical="center"/>
    </xf>
    <xf numFmtId="49" fontId="9" fillId="9" borderId="13" xfId="0" applyNumberFormat="1" applyFont="1" applyFill="1" applyBorder="1" applyAlignment="1">
      <alignment horizontal="center" vertical="center"/>
    </xf>
    <xf numFmtId="0" fontId="20" fillId="0" borderId="30" xfId="0" applyFont="1" applyBorder="1" applyAlignment="1">
      <alignment horizontal="center" wrapText="1"/>
    </xf>
    <xf numFmtId="49" fontId="9" fillId="0" borderId="13" xfId="0" applyNumberFormat="1" applyFont="1" applyBorder="1" applyAlignment="1">
      <alignment horizontal="center" vertical="center"/>
    </xf>
    <xf numFmtId="49" fontId="9" fillId="26" borderId="13" xfId="0" applyNumberFormat="1" applyFont="1" applyFill="1" applyBorder="1" applyAlignment="1">
      <alignment horizontal="center" vertical="center"/>
    </xf>
    <xf numFmtId="0" fontId="20" fillId="0" borderId="24" xfId="0" applyFont="1" applyBorder="1" applyAlignment="1">
      <alignment horizontal="center" wrapText="1"/>
    </xf>
    <xf numFmtId="49" fontId="20" fillId="0" borderId="30" xfId="0" applyNumberFormat="1" applyFont="1" applyBorder="1" applyAlignment="1">
      <alignment horizontal="center" wrapText="1"/>
    </xf>
    <xf numFmtId="0" fontId="38" fillId="32" borderId="0" xfId="0" applyFont="1" applyFill="1" applyAlignment="1">
      <alignment horizontal="right" vertical="center"/>
    </xf>
    <xf numFmtId="0" fontId="38" fillId="33" borderId="0" xfId="0" applyFont="1" applyFill="1" applyAlignment="1">
      <alignment horizontal="right" vertical="center"/>
    </xf>
    <xf numFmtId="0" fontId="38" fillId="32" borderId="0" xfId="0" applyFont="1" applyFill="1" applyAlignment="1">
      <alignment horizontal="left" vertical="center"/>
    </xf>
    <xf numFmtId="0" fontId="38" fillId="33" borderId="0" xfId="0" applyFont="1" applyFill="1" applyAlignment="1">
      <alignment horizontal="left" vertical="center"/>
    </xf>
    <xf numFmtId="0" fontId="38" fillId="34" borderId="0" xfId="0" applyFont="1" applyFill="1" applyAlignment="1">
      <alignment horizontal="left" vertical="center"/>
    </xf>
    <xf numFmtId="0" fontId="38" fillId="34" borderId="0" xfId="0" applyFont="1" applyFill="1" applyAlignment="1">
      <alignment horizontal="right" vertical="center"/>
    </xf>
    <xf numFmtId="49" fontId="9" fillId="0" borderId="27" xfId="0" applyNumberFormat="1" applyFont="1" applyBorder="1" applyAlignment="1">
      <alignment horizontal="center" wrapText="1"/>
    </xf>
    <xf numFmtId="49" fontId="9" fillId="9" borderId="40" xfId="0" applyNumberFormat="1" applyFont="1" applyFill="1" applyBorder="1" applyAlignment="1">
      <alignment horizontal="center" vertical="center"/>
    </xf>
    <xf numFmtId="0" fontId="38" fillId="33" borderId="38" xfId="0" applyFont="1" applyFill="1" applyBorder="1" applyAlignment="1">
      <alignment horizontal="right" vertical="center"/>
    </xf>
    <xf numFmtId="0" fontId="20" fillId="35" borderId="0" xfId="0" applyFont="1" applyFill="1" applyAlignment="1">
      <alignment horizontal="left" vertical="top"/>
    </xf>
    <xf numFmtId="0" fontId="9" fillId="33" borderId="0" xfId="0" applyFont="1" applyFill="1" applyAlignment="1">
      <alignment horizontal="left" vertical="center"/>
    </xf>
    <xf numFmtId="0" fontId="77" fillId="30" borderId="29" xfId="0" applyFont="1" applyFill="1" applyBorder="1" applyAlignment="1">
      <alignment horizontal="center" wrapText="1"/>
    </xf>
    <xf numFmtId="0" fontId="9" fillId="34" borderId="0" xfId="0" applyFont="1" applyFill="1" applyAlignment="1">
      <alignment horizontal="left" vertical="center"/>
    </xf>
    <xf numFmtId="0" fontId="9" fillId="32" borderId="0" xfId="0" applyFont="1" applyFill="1" applyAlignment="1">
      <alignment horizontal="right" vertical="center"/>
    </xf>
    <xf numFmtId="0" fontId="9" fillId="33" borderId="0" xfId="0" applyFont="1" applyFill="1" applyAlignment="1">
      <alignment horizontal="right" vertical="center"/>
    </xf>
    <xf numFmtId="0" fontId="4" fillId="27" borderId="0" xfId="0" applyFont="1" applyFill="1" applyAlignment="1">
      <alignment horizontal="center" vertical="center"/>
    </xf>
    <xf numFmtId="0" fontId="0" fillId="14" borderId="0" xfId="0" applyFill="1"/>
    <xf numFmtId="0" fontId="6" fillId="27" borderId="0" xfId="0" applyFont="1" applyFill="1" applyAlignment="1">
      <alignment horizontal="left" vertical="center"/>
    </xf>
    <xf numFmtId="0" fontId="18" fillId="23" borderId="7" xfId="0" applyFont="1" applyFill="1" applyBorder="1" applyAlignment="1">
      <alignment horizontal="center" vertical="center"/>
    </xf>
    <xf numFmtId="0" fontId="20" fillId="14" borderId="7" xfId="0" applyFont="1" applyFill="1" applyBorder="1"/>
    <xf numFmtId="0" fontId="5" fillId="0" borderId="0" xfId="0" applyFont="1" applyAlignment="1">
      <alignment vertical="center"/>
    </xf>
    <xf numFmtId="0" fontId="0" fillId="0" borderId="0" xfId="0"/>
    <xf numFmtId="0" fontId="1" fillId="5" borderId="0" xfId="0" applyFont="1" applyFill="1" applyAlignment="1">
      <alignment horizontal="center" vertical="center"/>
    </xf>
    <xf numFmtId="0" fontId="21" fillId="13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/>
    </xf>
    <xf numFmtId="0" fontId="28" fillId="7" borderId="0" xfId="0" applyFont="1" applyFill="1" applyAlignment="1">
      <alignment horizontal="center" vertical="center"/>
    </xf>
    <xf numFmtId="0" fontId="65" fillId="2" borderId="0" xfId="0" applyFont="1" applyFill="1" applyAlignment="1">
      <alignment horizontal="center" vertical="center"/>
    </xf>
    <xf numFmtId="0" fontId="66" fillId="0" borderId="0" xfId="0" applyFont="1"/>
    <xf numFmtId="0" fontId="35" fillId="0" borderId="0" xfId="0" applyFont="1" applyAlignment="1">
      <alignment horizontal="center" vertical="center"/>
    </xf>
    <xf numFmtId="49" fontId="30" fillId="17" borderId="1" xfId="0" applyNumberFormat="1" applyFont="1" applyFill="1" applyBorder="1" applyAlignment="1">
      <alignment horizontal="center" vertical="center"/>
    </xf>
    <xf numFmtId="0" fontId="20" fillId="18" borderId="2" xfId="0" applyFont="1" applyFill="1" applyBorder="1"/>
    <xf numFmtId="0" fontId="45" fillId="11" borderId="0" xfId="0" applyFont="1" applyFill="1" applyAlignment="1">
      <alignment horizontal="center" vertical="center" textRotation="90"/>
    </xf>
    <xf numFmtId="0" fontId="46" fillId="2" borderId="16" xfId="0" applyFont="1" applyFill="1" applyBorder="1" applyAlignment="1">
      <alignment horizontal="center" textRotation="90"/>
    </xf>
    <xf numFmtId="0" fontId="20" fillId="0" borderId="16" xfId="0" applyFont="1" applyBorder="1"/>
    <xf numFmtId="0" fontId="20" fillId="0" borderId="19" xfId="0" applyFont="1" applyBorder="1"/>
    <xf numFmtId="0" fontId="20" fillId="0" borderId="24" xfId="0" applyFont="1" applyBorder="1"/>
    <xf numFmtId="0" fontId="55" fillId="19" borderId="0" xfId="0" applyFont="1" applyFill="1" applyAlignment="1">
      <alignment horizontal="center"/>
    </xf>
    <xf numFmtId="0" fontId="0" fillId="12" borderId="0" xfId="0" applyFill="1"/>
    <xf numFmtId="49" fontId="55" fillId="19" borderId="0" xfId="0" applyNumberFormat="1" applyFont="1" applyFill="1" applyAlignment="1">
      <alignment horizontal="center" wrapText="1"/>
    </xf>
    <xf numFmtId="0" fontId="16" fillId="19" borderId="0" xfId="0" applyFont="1" applyFill="1" applyAlignment="1">
      <alignment horizontal="center" vertical="center"/>
    </xf>
    <xf numFmtId="0" fontId="20" fillId="12" borderId="0" xfId="0" applyFont="1" applyFill="1"/>
    <xf numFmtId="0" fontId="16" fillId="19" borderId="31" xfId="0" applyFont="1" applyFill="1" applyBorder="1" applyAlignment="1">
      <alignment horizontal="center"/>
    </xf>
    <xf numFmtId="0" fontId="20" fillId="12" borderId="31" xfId="0" applyFont="1" applyFill="1" applyBorder="1"/>
    <xf numFmtId="0" fontId="16" fillId="19" borderId="0" xfId="0" applyFont="1" applyFill="1" applyAlignment="1">
      <alignment horizontal="center"/>
    </xf>
    <xf numFmtId="0" fontId="71" fillId="19" borderId="31" xfId="0" applyFont="1" applyFill="1" applyBorder="1" applyAlignment="1">
      <alignment horizontal="center"/>
    </xf>
    <xf numFmtId="0" fontId="71" fillId="12" borderId="31" xfId="0" applyFont="1" applyFill="1" applyBorder="1"/>
    <xf numFmtId="0" fontId="71" fillId="19" borderId="0" xfId="0" applyFont="1" applyFill="1" applyAlignment="1">
      <alignment horizontal="center"/>
    </xf>
    <xf numFmtId="0" fontId="71" fillId="12" borderId="0" xfId="0" applyFont="1" applyFill="1"/>
    <xf numFmtId="0" fontId="72" fillId="12" borderId="0" xfId="0" applyFont="1" applyFill="1"/>
    <xf numFmtId="0" fontId="16" fillId="19" borderId="32" xfId="0" applyFont="1" applyFill="1" applyBorder="1" applyAlignment="1">
      <alignment horizontal="center"/>
    </xf>
    <xf numFmtId="0" fontId="16" fillId="19" borderId="33" xfId="0" applyFont="1" applyFill="1" applyBorder="1" applyAlignment="1">
      <alignment horizontal="center"/>
    </xf>
    <xf numFmtId="49" fontId="16" fillId="19" borderId="33" xfId="0" applyNumberFormat="1" applyFont="1" applyFill="1" applyBorder="1" applyAlignment="1">
      <alignment horizontal="center"/>
    </xf>
    <xf numFmtId="0" fontId="55" fillId="10" borderId="0" xfId="0" applyFont="1" applyFill="1" applyAlignment="1">
      <alignment horizontal="center"/>
    </xf>
    <xf numFmtId="0" fontId="13" fillId="10" borderId="34" xfId="0" applyFont="1" applyFill="1" applyBorder="1" applyAlignment="1">
      <alignment horizontal="center"/>
    </xf>
    <xf numFmtId="0" fontId="20" fillId="0" borderId="34" xfId="0" applyFont="1" applyBorder="1"/>
    <xf numFmtId="0" fontId="61" fillId="10" borderId="0" xfId="0" applyFont="1" applyFill="1" applyAlignment="1">
      <alignment horizontal="center" vertical="top"/>
    </xf>
    <xf numFmtId="0" fontId="13" fillId="10" borderId="35" xfId="0" applyFont="1" applyFill="1" applyBorder="1" applyAlignment="1">
      <alignment horizontal="center"/>
    </xf>
    <xf numFmtId="0" fontId="55" fillId="17" borderId="0" xfId="0" applyFont="1" applyFill="1" applyAlignment="1">
      <alignment horizontal="center"/>
    </xf>
    <xf numFmtId="0" fontId="55" fillId="17" borderId="0" xfId="0" applyFont="1" applyFill="1" applyAlignment="1">
      <alignment horizontal="center" wrapText="1"/>
    </xf>
    <xf numFmtId="0" fontId="16" fillId="17" borderId="0" xfId="0" applyFont="1" applyFill="1" applyAlignment="1">
      <alignment horizontal="center" vertical="center"/>
    </xf>
    <xf numFmtId="0" fontId="20" fillId="14" borderId="0" xfId="0" applyFont="1" applyFill="1"/>
    <xf numFmtId="0" fontId="16" fillId="17" borderId="31" xfId="0" applyFont="1" applyFill="1" applyBorder="1" applyAlignment="1">
      <alignment horizontal="center"/>
    </xf>
    <xf numFmtId="0" fontId="20" fillId="14" borderId="31" xfId="0" applyFont="1" applyFill="1" applyBorder="1"/>
    <xf numFmtId="0" fontId="16" fillId="17" borderId="0" xfId="0" applyFont="1" applyFill="1" applyAlignment="1">
      <alignment horizontal="center"/>
    </xf>
    <xf numFmtId="0" fontId="71" fillId="17" borderId="31" xfId="0" applyFont="1" applyFill="1" applyBorder="1" applyAlignment="1">
      <alignment horizontal="center"/>
    </xf>
    <xf numFmtId="0" fontId="71" fillId="14" borderId="31" xfId="0" applyFont="1" applyFill="1" applyBorder="1"/>
    <xf numFmtId="0" fontId="71" fillId="17" borderId="0" xfId="0" applyFont="1" applyFill="1" applyAlignment="1">
      <alignment horizontal="center"/>
    </xf>
    <xf numFmtId="0" fontId="72" fillId="14" borderId="0" xfId="0" applyFont="1" applyFill="1"/>
    <xf numFmtId="0" fontId="16" fillId="17" borderId="32" xfId="0" applyFont="1" applyFill="1" applyBorder="1" applyAlignment="1">
      <alignment horizontal="center"/>
    </xf>
    <xf numFmtId="0" fontId="16" fillId="17" borderId="33" xfId="0" applyFont="1" applyFill="1" applyBorder="1" applyAlignment="1">
      <alignment horizontal="center"/>
    </xf>
    <xf numFmtId="0" fontId="20" fillId="14" borderId="32" xfId="0" applyFont="1" applyFill="1" applyBorder="1"/>
    <xf numFmtId="0" fontId="78" fillId="17" borderId="31" xfId="0" applyFont="1" applyFill="1" applyBorder="1" applyAlignment="1">
      <alignment horizontal="center"/>
    </xf>
    <xf numFmtId="0" fontId="68" fillId="14" borderId="31" xfId="0" applyFont="1" applyFill="1" applyBorder="1"/>
    <xf numFmtId="49" fontId="55" fillId="17" borderId="0" xfId="0" applyNumberFormat="1" applyFont="1" applyFill="1" applyAlignment="1">
      <alignment horizontal="center" wrapText="1"/>
    </xf>
    <xf numFmtId="0" fontId="71" fillId="17" borderId="0" xfId="0" applyFont="1" applyFill="1" applyAlignment="1">
      <alignment horizontal="center" vertical="top"/>
    </xf>
    <xf numFmtId="0" fontId="71" fillId="17" borderId="33" xfId="0" applyFont="1" applyFill="1" applyBorder="1" applyAlignment="1">
      <alignment horizontal="center"/>
    </xf>
    <xf numFmtId="49" fontId="16" fillId="17" borderId="32" xfId="0" applyNumberFormat="1" applyFont="1" applyFill="1" applyBorder="1" applyAlignment="1">
      <alignment horizontal="center"/>
    </xf>
    <xf numFmtId="49" fontId="16" fillId="17" borderId="33" xfId="0" applyNumberFormat="1" applyFont="1" applyFill="1" applyBorder="1" applyAlignment="1">
      <alignment horizontal="center"/>
    </xf>
    <xf numFmtId="49" fontId="70" fillId="17" borderId="32" xfId="0" applyNumberFormat="1" applyFont="1" applyFill="1" applyBorder="1" applyAlignment="1">
      <alignment horizontal="center"/>
    </xf>
    <xf numFmtId="0" fontId="13" fillId="10" borderId="42" xfId="0" applyFont="1" applyFill="1" applyBorder="1" applyAlignment="1">
      <alignment horizontal="center"/>
    </xf>
    <xf numFmtId="0" fontId="9" fillId="32" borderId="0" xfId="0" applyFont="1" applyFill="1" applyAlignment="1">
      <alignment horizontal="left" vertical="center"/>
    </xf>
    <xf numFmtId="0" fontId="9" fillId="34" borderId="0" xfId="0" applyFont="1" applyFill="1" applyAlignment="1">
      <alignment horizontal="right" vertical="center"/>
    </xf>
  </cellXfs>
  <cellStyles count="2">
    <cellStyle name="Hyperlink" xfId="1" builtinId="8"/>
    <cellStyle name="Normal" xfId="0" builtinId="0"/>
  </cellStyles>
  <dxfs count="7">
    <dxf>
      <fill>
        <patternFill patternType="solid">
          <fgColor rgb="FFF4C7C3"/>
          <bgColor rgb="FFF4C7C3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</dxfs>
  <tableStyles count="2">
    <tableStyle name="Roster-style" pivot="0" count="2" xr9:uid="{00000000-0011-0000-FFFF-FFFF00000000}">
      <tableStyleElement type="firstRowStripe" dxfId="6"/>
      <tableStyleElement type="secondRowStripe" dxfId="5"/>
    </tableStyle>
    <tableStyle name="Roster-style 2" pivot="0" count="2" xr9:uid="{00000000-0011-0000-FFFF-FFFF01000000}">
      <tableStyleElement type="firstRowStripe" dxfId="4"/>
      <tableStyleElement type="secondRowStripe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180975</xdr:colOff>
      <xdr:row>1</xdr:row>
      <xdr:rowOff>139700</xdr:rowOff>
    </xdr:from>
    <xdr:ext cx="1323975" cy="542925"/>
    <xdr:pic>
      <xdr:nvPicPr>
        <xdr:cNvPr id="4" name="image2.png" title="Imag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848850" y="244475"/>
          <a:ext cx="1323975" cy="542925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2200275</xdr:colOff>
      <xdr:row>17</xdr:row>
      <xdr:rowOff>66675</xdr:rowOff>
    </xdr:from>
    <xdr:ext cx="1171575" cy="485775"/>
    <xdr:pic>
      <xdr:nvPicPr>
        <xdr:cNvPr id="6" name="image2.png" title="Imag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295275</xdr:colOff>
      <xdr:row>0</xdr:row>
      <xdr:rowOff>228600</xdr:rowOff>
    </xdr:from>
    <xdr:ext cx="1638300" cy="657225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234950</xdr:colOff>
      <xdr:row>0</xdr:row>
      <xdr:rowOff>38100</xdr:rowOff>
    </xdr:from>
    <xdr:ext cx="200025" cy="200025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11275" y="38100"/>
          <a:ext cx="200025" cy="20002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123825</xdr:colOff>
      <xdr:row>31</xdr:row>
      <xdr:rowOff>104775</xdr:rowOff>
    </xdr:from>
    <xdr:ext cx="1933575" cy="781050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114300</xdr:colOff>
      <xdr:row>27</xdr:row>
      <xdr:rowOff>200025</xdr:rowOff>
    </xdr:from>
    <xdr:ext cx="1933575" cy="781050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438150</xdr:colOff>
      <xdr:row>19</xdr:row>
      <xdr:rowOff>228600</xdr:rowOff>
    </xdr:from>
    <xdr:ext cx="1933575" cy="781050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123825</xdr:colOff>
      <xdr:row>21</xdr:row>
      <xdr:rowOff>104775</xdr:rowOff>
    </xdr:from>
    <xdr:ext cx="1933575" cy="781050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123825</xdr:colOff>
      <xdr:row>22</xdr:row>
      <xdr:rowOff>104775</xdr:rowOff>
    </xdr:from>
    <xdr:ext cx="1933575" cy="781050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D3:G9" headerRowCount="0">
  <tableColumns count="4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</tableColumns>
  <tableStyleInfo name="Roster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C16:G22" headerRowCount="0">
  <tableColumns count="5">
    <tableColumn id="1" xr3:uid="{00000000-0010-0000-0100-000001000000}" name="Column1"/>
    <tableColumn id="2" xr3:uid="{00000000-0010-0000-0100-000002000000}" name="Column2"/>
    <tableColumn id="3" xr3:uid="{00000000-0010-0000-0100-000003000000}" name="Column3"/>
    <tableColumn id="4" xr3:uid="{00000000-0010-0000-0100-000004000000}" name="Column4"/>
    <tableColumn id="5" xr3:uid="{00000000-0010-0000-0100-000005000000}" name="Column5"/>
  </tableColumns>
  <tableStyleInfo name="Roster-style 2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ocaa.com/members/files/Badminton.pdf" TargetMode="External"/><Relationship Id="rId1" Type="http://schemas.openxmlformats.org/officeDocument/2006/relationships/hyperlink" Target="https://tinyurl.com/2025OCAAProv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20"/>
  <sheetViews>
    <sheetView showGridLines="0" topLeftCell="A3" workbookViewId="0">
      <selection activeCell="B18" sqref="B18"/>
    </sheetView>
  </sheetViews>
  <sheetFormatPr defaultColWidth="12.54296875" defaultRowHeight="15.75" customHeight="1" x14ac:dyDescent="0.25"/>
  <cols>
    <col min="1" max="1" width="1" customWidth="1"/>
    <col min="2" max="2" width="17.7265625" customWidth="1"/>
    <col min="3" max="3" width="50" customWidth="1"/>
    <col min="4" max="4" width="1" customWidth="1"/>
    <col min="5" max="5" width="17.7265625" customWidth="1"/>
    <col min="6" max="6" width="50" customWidth="1"/>
    <col min="7" max="7" width="1" customWidth="1"/>
    <col min="8" max="8" width="12.81640625" customWidth="1"/>
    <col min="9" max="9" width="9.81640625" customWidth="1"/>
    <col min="10" max="10" width="13.26953125" customWidth="1"/>
    <col min="11" max="11" width="48.81640625" customWidth="1"/>
    <col min="12" max="12" width="3.7265625" customWidth="1"/>
  </cols>
  <sheetData>
    <row r="1" spans="1:12" ht="8.25" customHeight="1" x14ac:dyDescent="0.25">
      <c r="A1" s="1"/>
      <c r="B1" s="2"/>
      <c r="C1" s="2"/>
      <c r="D1" s="2"/>
      <c r="E1" s="2"/>
      <c r="F1" s="2"/>
      <c r="G1" s="2"/>
      <c r="H1" s="3" t="s">
        <v>0</v>
      </c>
      <c r="I1" s="4"/>
      <c r="J1" s="4"/>
      <c r="K1" s="4"/>
      <c r="L1" s="5"/>
    </row>
    <row r="2" spans="1:12" ht="24.75" customHeight="1" x14ac:dyDescent="0.25">
      <c r="A2" s="1"/>
      <c r="B2" s="238"/>
      <c r="C2" s="310" t="s">
        <v>285</v>
      </c>
      <c r="D2" s="311"/>
      <c r="E2" s="311"/>
      <c r="F2" s="311"/>
      <c r="G2" s="2"/>
      <c r="H2" s="6"/>
      <c r="L2" s="5"/>
    </row>
    <row r="3" spans="1:12" ht="45" customHeight="1" x14ac:dyDescent="0.6">
      <c r="A3" s="1"/>
      <c r="B3" s="238"/>
      <c r="C3" s="312" t="s">
        <v>1</v>
      </c>
      <c r="D3" s="311"/>
      <c r="E3" s="311"/>
      <c r="F3" s="311"/>
      <c r="G3" s="2"/>
      <c r="I3" s="7"/>
      <c r="K3" s="8" t="s">
        <v>2</v>
      </c>
      <c r="L3" s="5"/>
    </row>
    <row r="4" spans="1:12" ht="8.25" customHeight="1" x14ac:dyDescent="0.25">
      <c r="A4" s="9"/>
      <c r="B4" s="10"/>
      <c r="C4" s="10"/>
      <c r="D4" s="10"/>
      <c r="E4" s="10"/>
      <c r="F4" s="10"/>
      <c r="G4" s="10"/>
      <c r="H4" s="11"/>
      <c r="I4" s="12"/>
      <c r="J4" s="12"/>
      <c r="L4" s="13"/>
    </row>
    <row r="5" spans="1:12" ht="45" customHeight="1" x14ac:dyDescent="0.5">
      <c r="A5" s="9"/>
      <c r="B5" s="14" t="s">
        <v>3</v>
      </c>
      <c r="C5" s="15" t="str">
        <f>IFERROR(VLOOKUP(1,Matches!B:M,6,FALSE),"")</f>
        <v/>
      </c>
      <c r="D5" s="16"/>
      <c r="E5" s="14" t="s">
        <v>4</v>
      </c>
      <c r="F5" s="15" t="str">
        <f>IFERROR(VLOOKUP(5,Matches!B:M,6,FALSE),"")</f>
        <v/>
      </c>
      <c r="G5" s="16"/>
      <c r="H5" s="17" t="s">
        <v>5</v>
      </c>
      <c r="I5" s="18" t="str">
        <f>IFERROR(VLOOKUP("1st avail",Matches!B:M,3,FALSE),"")</f>
        <v/>
      </c>
      <c r="J5" s="18" t="str">
        <f>IFERROR(VLOOKUP("1st avail",Matches!B:M,4,FALSE),"")</f>
        <v/>
      </c>
      <c r="K5" s="19" t="str">
        <f>IFERROR(VLOOKUP("1st avail",Matches!B:M,6,FALSE) &amp; "
vs
" &amp; VLOOKUP("1st avail",Matches!B:M,11,FALSE),"")</f>
        <v/>
      </c>
      <c r="L5" s="13"/>
    </row>
    <row r="6" spans="1:12" ht="15" customHeight="1" x14ac:dyDescent="0.35">
      <c r="A6" s="20"/>
      <c r="B6" s="21" t="str">
        <f>IFERROR(VLOOKUP(1,Matches!B:M,3,FALSE),"")</f>
        <v/>
      </c>
      <c r="C6" s="22" t="s">
        <v>6</v>
      </c>
      <c r="D6" s="23"/>
      <c r="E6" s="21" t="str">
        <f>IFERROR(VLOOKUP(4,Matches!B:M,3,FALSE),"")</f>
        <v/>
      </c>
      <c r="F6" s="22" t="s">
        <v>6</v>
      </c>
      <c r="G6" s="23"/>
      <c r="H6" s="17"/>
      <c r="I6" s="18"/>
      <c r="J6" s="18"/>
      <c r="K6" s="19"/>
      <c r="L6" s="24"/>
    </row>
    <row r="7" spans="1:12" ht="45" customHeight="1" x14ac:dyDescent="0.25">
      <c r="A7" s="9"/>
      <c r="B7" s="25" t="str">
        <f>IFERROR(VLOOKUP(1,Matches!B:M,4,FALSE),"")</f>
        <v/>
      </c>
      <c r="C7" s="26" t="str">
        <f>IFERROR(VLOOKUP(1,Matches!B:M,11,FALSE),"")</f>
        <v/>
      </c>
      <c r="D7" s="16"/>
      <c r="E7" s="25" t="str">
        <f>IFERROR(VLOOKUP(4,Matches!B:M,4,FALSE),"")</f>
        <v/>
      </c>
      <c r="F7" s="26" t="str">
        <f>IFERROR(VLOOKUP(5,Matches!B:M,11,FALSE),"")</f>
        <v/>
      </c>
      <c r="G7" s="16"/>
      <c r="H7" s="17" t="s">
        <v>7</v>
      </c>
      <c r="I7" s="18" t="str">
        <f>IFERROR(VLOOKUP("2nd avail",Matches!B:M,3,FALSE),"")</f>
        <v/>
      </c>
      <c r="J7" s="18" t="str">
        <f>IFERROR(VLOOKUP("2nd avail",Matches!B:M,4,FALSE),"")</f>
        <v/>
      </c>
      <c r="K7" s="19" t="str">
        <f>IFERROR(VLOOKUP("2nd avail",Matches!B:M,6,FALSE) &amp; "
vs
" &amp; VLOOKUP("2nd avail",Matches!B:M,11,FALSE),"")</f>
        <v/>
      </c>
      <c r="L7" s="13"/>
    </row>
    <row r="8" spans="1:12" ht="8.25" customHeight="1" x14ac:dyDescent="0.25">
      <c r="A8" s="1"/>
      <c r="B8" s="16"/>
      <c r="C8" s="16"/>
      <c r="D8" s="4"/>
      <c r="E8" s="16"/>
      <c r="F8" s="4"/>
      <c r="G8" s="4"/>
      <c r="H8" s="17"/>
      <c r="I8" s="18"/>
      <c r="L8" s="5"/>
    </row>
    <row r="9" spans="1:12" ht="45" customHeight="1" x14ac:dyDescent="0.5">
      <c r="A9" s="9"/>
      <c r="B9" s="14" t="s">
        <v>8</v>
      </c>
      <c r="C9" s="15" t="str">
        <f>IFERROR(VLOOKUP(2,Matches!B:M,6,FALSE),"")</f>
        <v/>
      </c>
      <c r="D9" s="16"/>
      <c r="E9" s="14" t="s">
        <v>9</v>
      </c>
      <c r="F9" s="15" t="str">
        <f>IFERROR(VLOOKUP(6,Matches!B:M,6,FALSE),"")</f>
        <v/>
      </c>
      <c r="G9" s="16"/>
      <c r="H9" s="17" t="s">
        <v>10</v>
      </c>
      <c r="I9" s="18" t="str">
        <f>IFERROR(VLOOKUP("3rd avail",Matches!B:M,3,FALSE),"")</f>
        <v/>
      </c>
      <c r="J9" s="18" t="str">
        <f>IFERROR(VLOOKUP("3rd avail",Matches!B:M,4,FALSE),"")</f>
        <v/>
      </c>
      <c r="K9" s="19" t="str">
        <f>IFERROR(VLOOKUP("3rd avail",Matches!B:M,6,FALSE) &amp; "
vs
" &amp; VLOOKUP("3rd avail",Matches!B:M,11,FALSE),"")</f>
        <v/>
      </c>
      <c r="L9" s="13"/>
    </row>
    <row r="10" spans="1:12" ht="15" customHeight="1" x14ac:dyDescent="0.35">
      <c r="A10" s="20"/>
      <c r="B10" s="21" t="str">
        <f>IFERROR(VLOOKUP(2,Matches!B:M,3,FALSE),"")</f>
        <v/>
      </c>
      <c r="C10" s="22" t="s">
        <v>6</v>
      </c>
      <c r="D10" s="23"/>
      <c r="E10" s="21" t="str">
        <f>IFERROR(VLOOKUP(5,Matches!B:M,3,FALSE),"")</f>
        <v/>
      </c>
      <c r="F10" s="22" t="s">
        <v>6</v>
      </c>
      <c r="G10" s="16"/>
      <c r="H10" s="17"/>
      <c r="I10" s="18"/>
      <c r="J10" s="18"/>
      <c r="K10" s="19"/>
      <c r="L10" s="27"/>
    </row>
    <row r="11" spans="1:12" ht="45" customHeight="1" x14ac:dyDescent="0.25">
      <c r="A11" s="9"/>
      <c r="B11" s="25" t="str">
        <f>IFERROR(VLOOKUP(2,Matches!B:M,4,FALSE),"")</f>
        <v/>
      </c>
      <c r="C11" s="26" t="str">
        <f>IFERROR(VLOOKUP(2,Matches!B:M,11,FALSE),"")</f>
        <v/>
      </c>
      <c r="D11" s="16"/>
      <c r="E11" s="25" t="str">
        <f>IFERROR(VLOOKUP(5,Matches!B:M,4,FALSE),"")</f>
        <v/>
      </c>
      <c r="F11" s="26" t="str">
        <f>IFERROR(VLOOKUP(6,Matches!B:M,11,FALSE),"")</f>
        <v/>
      </c>
      <c r="G11" s="16"/>
      <c r="H11" s="17" t="s">
        <v>11</v>
      </c>
      <c r="I11" s="18" t="str">
        <f>IFERROR(VLOOKUP("4th avail",Matches!B:M,3,FALSE),"")</f>
        <v/>
      </c>
      <c r="J11" s="18" t="str">
        <f>IFERROR(VLOOKUP("4th avail",Matches!B:M,4,FALSE),"")</f>
        <v/>
      </c>
      <c r="K11" s="19" t="str">
        <f>IFERROR(VLOOKUP("4th avail",Matches!B:M,6,FALSE) &amp; "
vs
" &amp; VLOOKUP("4th avail",Matches!B:M,11,FALSE),"")</f>
        <v/>
      </c>
      <c r="L11" s="13"/>
    </row>
    <row r="12" spans="1:12" ht="8.25" customHeight="1" x14ac:dyDescent="0.25">
      <c r="A12" s="1"/>
      <c r="B12" s="28"/>
      <c r="C12" s="16"/>
      <c r="D12" s="4"/>
      <c r="E12" s="16"/>
      <c r="F12" s="16"/>
      <c r="G12" s="4"/>
      <c r="H12" s="17"/>
      <c r="I12" s="18"/>
      <c r="J12" s="18"/>
      <c r="K12" s="19"/>
      <c r="L12" s="5"/>
    </row>
    <row r="13" spans="1:12" ht="45" customHeight="1" x14ac:dyDescent="0.5">
      <c r="A13" s="9"/>
      <c r="B13" s="14" t="s">
        <v>12</v>
      </c>
      <c r="C13" s="15" t="str">
        <f>IFERROR(VLOOKUP(3,Matches!B:M,6,FALSE),"")</f>
        <v/>
      </c>
      <c r="D13" s="16"/>
      <c r="E13" s="14" t="s">
        <v>13</v>
      </c>
      <c r="F13" s="15" t="str">
        <f>IFERROR(VLOOKUP(7,Matches!B:M,6,FALSE),"")</f>
        <v/>
      </c>
      <c r="G13" s="29"/>
      <c r="H13" s="17" t="s">
        <v>14</v>
      </c>
      <c r="I13" s="18" t="str">
        <f>IFERROR(VLOOKUP("5th avail",Matches!B:M,3,FALSE),"")</f>
        <v/>
      </c>
      <c r="J13" s="18" t="str">
        <f>IFERROR(VLOOKUP("5th avail",Matches!B:M,4,FALSE),"")</f>
        <v/>
      </c>
      <c r="K13" s="19" t="str">
        <f>IFERROR(VLOOKUP("5th avail",Matches!B:M,6,FALSE) &amp; "
vs
" &amp; VLOOKUP("5th avail",Matches!B:M,11,FALSE),"")</f>
        <v/>
      </c>
      <c r="L13" s="13"/>
    </row>
    <row r="14" spans="1:12" ht="15" customHeight="1" x14ac:dyDescent="0.35">
      <c r="A14" s="30"/>
      <c r="B14" s="21" t="str">
        <f>IFERROR(VLOOKUP(3,Matches!B:M,3,FALSE),"")</f>
        <v/>
      </c>
      <c r="C14" s="22" t="s">
        <v>6</v>
      </c>
      <c r="D14" s="31"/>
      <c r="E14" s="21" t="str">
        <f>IFERROR(VLOOKUP(6,Matches!B:M,3,FALSE),"")</f>
        <v/>
      </c>
      <c r="F14" s="22" t="s">
        <v>6</v>
      </c>
      <c r="G14" s="29"/>
      <c r="H14" s="17"/>
      <c r="I14" s="18"/>
      <c r="J14" s="18"/>
      <c r="K14" s="19"/>
      <c r="L14" s="32"/>
    </row>
    <row r="15" spans="1:12" ht="45" customHeight="1" x14ac:dyDescent="0.25">
      <c r="A15" s="1"/>
      <c r="B15" s="25" t="str">
        <f>IFERROR(VLOOKUP(3,Matches!B:M,4,FALSE),"")</f>
        <v/>
      </c>
      <c r="C15" s="26" t="str">
        <f>IFERROR(VLOOKUP(3,Matches!B:M,11,FALSE),"")</f>
        <v/>
      </c>
      <c r="D15" s="4"/>
      <c r="E15" s="25" t="str">
        <f>IFERROR(VLOOKUP(6,Matches!B:M,4,FALSE),"")</f>
        <v/>
      </c>
      <c r="F15" s="26" t="str">
        <f>IFERROR(VLOOKUP(7,Matches!B:M,11,FALSE),"")</f>
        <v/>
      </c>
      <c r="G15" s="33"/>
      <c r="H15" s="17" t="s">
        <v>15</v>
      </c>
      <c r="I15" s="18" t="str">
        <f>IFERROR(VLOOKUP("6th avail",Matches!B:M,3,FALSE),"")</f>
        <v/>
      </c>
      <c r="J15" s="18" t="str">
        <f>IFERROR(VLOOKUP("6th avail",Matches!B:M,4,FALSE),"")</f>
        <v/>
      </c>
      <c r="K15" s="19" t="str">
        <f>IFERROR(VLOOKUP("6th avail",Matches!B:M,6,FALSE) &amp; "
vs
" &amp; VLOOKUP("6th avail",Matches!B:M,11,FALSE),"")</f>
        <v/>
      </c>
      <c r="L15" s="5"/>
    </row>
    <row r="16" spans="1:12" ht="10.5" customHeight="1" x14ac:dyDescent="0.25">
      <c r="A16" s="34"/>
      <c r="B16" s="35"/>
      <c r="C16" s="35"/>
      <c r="D16" s="35"/>
      <c r="E16" s="35"/>
      <c r="F16" s="35"/>
      <c r="G16" s="35"/>
      <c r="H16" s="36"/>
      <c r="I16" s="36"/>
      <c r="J16" s="36"/>
      <c r="K16" s="37"/>
      <c r="L16" s="38"/>
    </row>
    <row r="17" spans="1:12" ht="45" customHeight="1" x14ac:dyDescent="0.5">
      <c r="A17" s="9"/>
      <c r="B17" s="14" t="s">
        <v>16</v>
      </c>
      <c r="C17" s="15" t="str">
        <f>IFERROR(VLOOKUP(4,Matches!B:M,6,FALSE),"")</f>
        <v/>
      </c>
      <c r="D17" s="16"/>
      <c r="E17" s="14" t="s">
        <v>17</v>
      </c>
      <c r="F17" s="15" t="str">
        <f>IFERROR(VLOOKUP(8,Matches!B:M,6,FALSE),"")</f>
        <v/>
      </c>
      <c r="G17" s="29"/>
      <c r="H17" s="313" t="s">
        <v>18</v>
      </c>
      <c r="I17" s="314"/>
      <c r="J17" s="314"/>
      <c r="K17" s="314"/>
      <c r="L17" s="13"/>
    </row>
    <row r="18" spans="1:12" ht="15" customHeight="1" x14ac:dyDescent="0.35">
      <c r="A18" s="30"/>
      <c r="B18" s="21" t="str">
        <f>IFERROR(VLOOKUP(3,Matches!B:M,3,FALSE),"")</f>
        <v/>
      </c>
      <c r="C18" s="22" t="s">
        <v>6</v>
      </c>
      <c r="D18" s="31"/>
      <c r="E18" s="21" t="str">
        <f>IFERROR(VLOOKUP(6,Matches!B:M,3,FALSE),"")</f>
        <v/>
      </c>
      <c r="F18" s="22" t="s">
        <v>6</v>
      </c>
      <c r="G18" s="29"/>
      <c r="H18" s="315" t="s">
        <v>19</v>
      </c>
      <c r="I18" s="316"/>
      <c r="J18" s="316"/>
      <c r="K18" s="36"/>
      <c r="L18" s="32"/>
    </row>
    <row r="19" spans="1:12" ht="45" customHeight="1" x14ac:dyDescent="0.25">
      <c r="A19" s="1"/>
      <c r="B19" s="25" t="str">
        <f>IFERROR(VLOOKUP(3,Matches!B:M,4,FALSE),"")</f>
        <v/>
      </c>
      <c r="C19" s="26" t="str">
        <f>IFERROR(VLOOKUP(4,Matches!B:M,11,FALSE),"")</f>
        <v/>
      </c>
      <c r="D19" s="4"/>
      <c r="E19" s="25" t="str">
        <f>IFERROR(VLOOKUP(6,Matches!B:M,4,FALSE),"")</f>
        <v/>
      </c>
      <c r="F19" s="26" t="str">
        <f>IFERROR(VLOOKUP(8,Matches!B:M,11,FALSE),"")</f>
        <v/>
      </c>
      <c r="G19" s="33"/>
      <c r="H19" s="316"/>
      <c r="I19" s="316"/>
      <c r="J19" s="316"/>
      <c r="K19" s="157" t="s">
        <v>286</v>
      </c>
      <c r="L19" s="5"/>
    </row>
    <row r="20" spans="1:12" ht="10.5" customHeight="1" x14ac:dyDescent="0.25">
      <c r="A20" s="34"/>
      <c r="B20" s="35"/>
      <c r="C20" s="35"/>
      <c r="D20" s="35"/>
      <c r="E20" s="35"/>
      <c r="F20" s="35"/>
      <c r="G20" s="35"/>
      <c r="H20" s="39"/>
      <c r="I20" s="39"/>
      <c r="J20" s="39"/>
      <c r="K20" s="39"/>
      <c r="L20" s="38"/>
    </row>
  </sheetData>
  <mergeCells count="4">
    <mergeCell ref="C2:F2"/>
    <mergeCell ref="C3:F3"/>
    <mergeCell ref="H17:K17"/>
    <mergeCell ref="H18:J19"/>
  </mergeCells>
  <hyperlinks>
    <hyperlink ref="H1" r:id="rId1" xr:uid="{00000000-0004-0000-0000-000000000000}"/>
    <hyperlink ref="K19" r:id="rId2" xr:uid="{00000000-0004-0000-0000-000001000000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24"/>
  <sheetViews>
    <sheetView showGridLines="0" tabSelected="1" topLeftCell="B7" workbookViewId="0">
      <selection activeCell="C17" sqref="C17"/>
    </sheetView>
  </sheetViews>
  <sheetFormatPr defaultColWidth="12.54296875" defaultRowHeight="15.75" customHeight="1" x14ac:dyDescent="0.25"/>
  <cols>
    <col min="1" max="1" width="1" customWidth="1"/>
    <col min="2" max="2" width="18.1796875" customWidth="1"/>
    <col min="3" max="3" width="20.453125" customWidth="1"/>
    <col min="4" max="4" width="17.453125" customWidth="1"/>
    <col min="5" max="13" width="14.81640625" customWidth="1"/>
    <col min="14" max="14" width="17" customWidth="1"/>
    <col min="15" max="15" width="1" customWidth="1"/>
  </cols>
  <sheetData>
    <row r="1" spans="1:15" ht="72" customHeight="1" x14ac:dyDescent="0.25">
      <c r="A1" s="40"/>
      <c r="B1" s="318" t="s">
        <v>287</v>
      </c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41"/>
    </row>
    <row r="2" spans="1:15" ht="13" x14ac:dyDescent="0.3">
      <c r="A2" s="42"/>
      <c r="B2" s="43"/>
      <c r="C2" s="319" t="s">
        <v>20</v>
      </c>
      <c r="D2" s="316"/>
      <c r="E2" s="316"/>
      <c r="F2" s="319" t="s">
        <v>21</v>
      </c>
      <c r="G2" s="316"/>
      <c r="H2" s="316"/>
      <c r="I2" s="319" t="s">
        <v>22</v>
      </c>
      <c r="J2" s="316"/>
      <c r="K2" s="316"/>
      <c r="L2" s="319" t="s">
        <v>23</v>
      </c>
      <c r="M2" s="316"/>
      <c r="N2" s="316"/>
      <c r="O2" s="43"/>
    </row>
    <row r="3" spans="1:15" ht="35.25" customHeight="1" x14ac:dyDescent="0.25">
      <c r="A3" s="44"/>
      <c r="B3" s="234" t="s">
        <v>24</v>
      </c>
      <c r="C3" s="317" t="s">
        <v>325</v>
      </c>
      <c r="D3" s="316"/>
      <c r="E3" s="316"/>
      <c r="F3" s="317" t="s">
        <v>305</v>
      </c>
      <c r="G3" s="316"/>
      <c r="H3" s="316"/>
      <c r="I3" s="317" t="s">
        <v>301</v>
      </c>
      <c r="J3" s="316"/>
      <c r="K3" s="316"/>
      <c r="L3" s="317" t="s">
        <v>306</v>
      </c>
      <c r="M3" s="316"/>
      <c r="N3" s="316"/>
      <c r="O3" s="46"/>
    </row>
    <row r="4" spans="1:15" ht="35.25" customHeight="1" x14ac:dyDescent="0.25">
      <c r="A4" s="44"/>
      <c r="B4" s="234" t="s">
        <v>25</v>
      </c>
      <c r="C4" s="320" t="s">
        <v>311</v>
      </c>
      <c r="D4" s="316"/>
      <c r="E4" s="316"/>
      <c r="F4" s="320" t="s">
        <v>317</v>
      </c>
      <c r="G4" s="316"/>
      <c r="H4" s="316"/>
      <c r="I4" s="320" t="s">
        <v>316</v>
      </c>
      <c r="J4" s="316"/>
      <c r="K4" s="316"/>
      <c r="L4" s="320" t="s">
        <v>313</v>
      </c>
      <c r="M4" s="316"/>
      <c r="N4" s="316"/>
      <c r="O4" s="46"/>
    </row>
    <row r="5" spans="1:15" ht="35.25" customHeight="1" x14ac:dyDescent="0.25">
      <c r="A5" s="44"/>
      <c r="B5" s="234" t="s">
        <v>26</v>
      </c>
      <c r="C5" s="317" t="s">
        <v>332</v>
      </c>
      <c r="D5" s="316"/>
      <c r="E5" s="316"/>
      <c r="F5" s="317" t="s">
        <v>329</v>
      </c>
      <c r="G5" s="316"/>
      <c r="H5" s="316"/>
      <c r="I5" s="317" t="s">
        <v>328</v>
      </c>
      <c r="J5" s="316"/>
      <c r="K5" s="316"/>
      <c r="L5" s="317" t="s">
        <v>330</v>
      </c>
      <c r="M5" s="316"/>
      <c r="N5" s="316"/>
      <c r="O5" s="46"/>
    </row>
    <row r="6" spans="1:15" ht="35.25" customHeight="1" x14ac:dyDescent="0.25">
      <c r="A6" s="44"/>
      <c r="B6" s="234" t="s">
        <v>27</v>
      </c>
      <c r="C6" s="320" t="s">
        <v>335</v>
      </c>
      <c r="D6" s="316"/>
      <c r="E6" s="316"/>
      <c r="F6" s="320" t="s">
        <v>337</v>
      </c>
      <c r="G6" s="316"/>
      <c r="H6" s="316"/>
      <c r="I6" s="320" t="s">
        <v>334</v>
      </c>
      <c r="J6" s="316"/>
      <c r="K6" s="316"/>
      <c r="L6" s="320" t="s">
        <v>336</v>
      </c>
      <c r="M6" s="316"/>
      <c r="N6" s="316"/>
      <c r="O6" s="46"/>
    </row>
    <row r="7" spans="1:15" ht="35.25" customHeight="1" x14ac:dyDescent="0.25">
      <c r="A7" s="44"/>
      <c r="B7" s="234" t="s">
        <v>28</v>
      </c>
      <c r="C7" s="317" t="s">
        <v>340</v>
      </c>
      <c r="D7" s="316"/>
      <c r="E7" s="316"/>
      <c r="F7" s="317" t="s">
        <v>338</v>
      </c>
      <c r="G7" s="316"/>
      <c r="H7" s="316"/>
      <c r="I7" s="317" t="s">
        <v>344</v>
      </c>
      <c r="J7" s="316"/>
      <c r="K7" s="316"/>
      <c r="L7" s="317" t="s">
        <v>342</v>
      </c>
      <c r="M7" s="316"/>
      <c r="N7" s="316"/>
      <c r="O7" s="46"/>
    </row>
    <row r="8" spans="1:15" ht="12.75" customHeight="1" x14ac:dyDescent="0.3">
      <c r="A8" s="47"/>
      <c r="B8" s="48"/>
      <c r="C8" s="49"/>
      <c r="D8" s="49"/>
      <c r="E8" s="49"/>
      <c r="F8" s="49"/>
      <c r="G8" s="49"/>
      <c r="H8" s="50"/>
      <c r="I8" s="49"/>
      <c r="J8" s="49"/>
      <c r="K8" s="49"/>
      <c r="L8" s="49"/>
      <c r="M8" s="49"/>
      <c r="N8" s="48"/>
      <c r="O8" s="49"/>
    </row>
    <row r="9" spans="1:15" ht="20" x14ac:dyDescent="0.4">
      <c r="A9" s="42"/>
      <c r="B9" s="48"/>
      <c r="C9" s="43" t="s">
        <v>29</v>
      </c>
      <c r="D9" s="43" t="s">
        <v>30</v>
      </c>
      <c r="E9" s="43" t="s">
        <v>31</v>
      </c>
      <c r="F9" s="43" t="s">
        <v>32</v>
      </c>
      <c r="G9" s="43" t="s">
        <v>33</v>
      </c>
      <c r="H9" s="51" t="s">
        <v>34</v>
      </c>
      <c r="I9" s="52" t="s">
        <v>35</v>
      </c>
      <c r="J9" s="43" t="s">
        <v>36</v>
      </c>
      <c r="K9" s="43" t="s">
        <v>31</v>
      </c>
      <c r="L9" s="43" t="s">
        <v>32</v>
      </c>
      <c r="M9" s="43" t="s">
        <v>33</v>
      </c>
      <c r="N9" s="48"/>
      <c r="O9" s="43"/>
    </row>
    <row r="10" spans="1:15" ht="22.5" customHeight="1" x14ac:dyDescent="0.35">
      <c r="A10" s="16" t="s">
        <v>37</v>
      </c>
      <c r="B10" s="321" t="s">
        <v>38</v>
      </c>
      <c r="C10" s="45">
        <v>0</v>
      </c>
      <c r="D10" s="45">
        <v>0</v>
      </c>
      <c r="E10" s="45">
        <v>0</v>
      </c>
      <c r="F10" s="45">
        <f t="shared" ref="F10:F15" si="0">SUM(C10:E10)</f>
        <v>0</v>
      </c>
      <c r="G10" s="53"/>
      <c r="H10" s="235" t="s">
        <v>39</v>
      </c>
      <c r="I10" s="45">
        <v>0</v>
      </c>
      <c r="J10" s="45">
        <v>0</v>
      </c>
      <c r="K10" s="45">
        <v>0</v>
      </c>
      <c r="L10" s="45">
        <f t="shared" ref="L10:L16" si="1">SUM(H10:K10)</f>
        <v>0</v>
      </c>
      <c r="M10" s="53">
        <v>0</v>
      </c>
      <c r="N10" s="321" t="s">
        <v>40</v>
      </c>
      <c r="O10" s="16"/>
    </row>
    <row r="11" spans="1:15" ht="22.5" customHeight="1" x14ac:dyDescent="0.35">
      <c r="A11" s="16" t="s">
        <v>41</v>
      </c>
      <c r="B11" s="316"/>
      <c r="C11" s="158">
        <v>0</v>
      </c>
      <c r="D11" s="158">
        <v>0</v>
      </c>
      <c r="E11" s="158">
        <v>3</v>
      </c>
      <c r="F11" s="158">
        <f t="shared" si="0"/>
        <v>3</v>
      </c>
      <c r="G11" s="159"/>
      <c r="H11" s="235" t="s">
        <v>42</v>
      </c>
      <c r="I11" s="158">
        <v>0</v>
      </c>
      <c r="J11" s="158">
        <v>0</v>
      </c>
      <c r="K11" s="158">
        <v>3</v>
      </c>
      <c r="L11" s="158">
        <f t="shared" si="1"/>
        <v>3</v>
      </c>
      <c r="M11" s="159"/>
      <c r="N11" s="316"/>
      <c r="O11" s="16"/>
    </row>
    <row r="12" spans="1:15" ht="22.5" customHeight="1" x14ac:dyDescent="0.35">
      <c r="A12" s="16" t="s">
        <v>43</v>
      </c>
      <c r="B12" s="316"/>
      <c r="C12" s="163">
        <v>0</v>
      </c>
      <c r="D12" s="163">
        <v>5</v>
      </c>
      <c r="E12" s="163">
        <v>0</v>
      </c>
      <c r="F12" s="163">
        <f t="shared" si="0"/>
        <v>5</v>
      </c>
      <c r="G12" s="164"/>
      <c r="H12" s="235" t="s">
        <v>44</v>
      </c>
      <c r="I12" s="163">
        <v>0</v>
      </c>
      <c r="J12" s="163">
        <v>0</v>
      </c>
      <c r="K12" s="163">
        <v>0</v>
      </c>
      <c r="L12" s="163">
        <f t="shared" si="1"/>
        <v>0</v>
      </c>
      <c r="M12" s="164"/>
      <c r="N12" s="316"/>
      <c r="O12" s="16"/>
    </row>
    <row r="13" spans="1:15" ht="22.5" customHeight="1" x14ac:dyDescent="0.25">
      <c r="A13" s="16" t="s">
        <v>45</v>
      </c>
      <c r="B13" s="316"/>
      <c r="C13" s="160">
        <v>12</v>
      </c>
      <c r="D13" s="160">
        <v>7</v>
      </c>
      <c r="E13" s="160">
        <v>5</v>
      </c>
      <c r="F13" s="160">
        <f>SUM(C13:E13)</f>
        <v>24</v>
      </c>
      <c r="G13" s="161"/>
      <c r="H13" s="235" t="s">
        <v>46</v>
      </c>
      <c r="I13" s="160">
        <v>0</v>
      </c>
      <c r="J13" s="160">
        <v>5</v>
      </c>
      <c r="K13" s="160">
        <v>5</v>
      </c>
      <c r="L13" s="160">
        <f t="shared" si="1"/>
        <v>10</v>
      </c>
      <c r="M13" s="161"/>
      <c r="N13" s="316"/>
      <c r="O13" s="16"/>
    </row>
    <row r="14" spans="1:15" ht="22.5" customHeight="1" x14ac:dyDescent="0.25">
      <c r="A14" s="16" t="s">
        <v>47</v>
      </c>
      <c r="B14" s="316"/>
      <c r="C14" s="45">
        <v>10</v>
      </c>
      <c r="D14" s="45">
        <v>3</v>
      </c>
      <c r="E14" s="45">
        <v>10</v>
      </c>
      <c r="F14" s="45">
        <f>SUM(C14:E14)</f>
        <v>23</v>
      </c>
      <c r="G14" s="54"/>
      <c r="H14" s="235" t="s">
        <v>48</v>
      </c>
      <c r="I14" s="45">
        <v>15</v>
      </c>
      <c r="J14" s="45">
        <v>10</v>
      </c>
      <c r="K14" s="45">
        <v>10</v>
      </c>
      <c r="L14" s="45">
        <f t="shared" si="1"/>
        <v>35</v>
      </c>
      <c r="M14" s="54"/>
      <c r="N14" s="316"/>
      <c r="O14" s="16"/>
    </row>
    <row r="15" spans="1:15" ht="22.5" customHeight="1" x14ac:dyDescent="0.25">
      <c r="A15" s="16" t="s">
        <v>49</v>
      </c>
      <c r="B15" s="316"/>
      <c r="C15" s="158">
        <v>0</v>
      </c>
      <c r="D15" s="158">
        <v>0</v>
      </c>
      <c r="E15" s="158">
        <v>0</v>
      </c>
      <c r="F15" s="158">
        <f>SUM(C15:E15)</f>
        <v>0</v>
      </c>
      <c r="G15" s="162"/>
      <c r="H15" s="235" t="s">
        <v>50</v>
      </c>
      <c r="I15" s="158">
        <v>0</v>
      </c>
      <c r="J15" s="158">
        <v>3</v>
      </c>
      <c r="K15" s="158">
        <v>0</v>
      </c>
      <c r="L15" s="158">
        <f t="shared" si="1"/>
        <v>3</v>
      </c>
      <c r="M15" s="162"/>
      <c r="N15" s="316"/>
      <c r="O15" s="16"/>
    </row>
    <row r="16" spans="1:15" ht="22.5" customHeight="1" x14ac:dyDescent="0.25">
      <c r="A16" s="16" t="s">
        <v>51</v>
      </c>
      <c r="B16" s="316"/>
      <c r="C16" s="45">
        <v>3</v>
      </c>
      <c r="D16" s="45">
        <v>10</v>
      </c>
      <c r="E16" s="45">
        <v>7</v>
      </c>
      <c r="F16" s="45">
        <f>SUM(C16:E16)</f>
        <v>20</v>
      </c>
      <c r="G16" s="54"/>
      <c r="H16" s="235" t="s">
        <v>52</v>
      </c>
      <c r="I16" s="45">
        <v>10</v>
      </c>
      <c r="J16" s="45">
        <v>7</v>
      </c>
      <c r="K16" s="45">
        <v>7</v>
      </c>
      <c r="L16" s="45">
        <f t="shared" si="1"/>
        <v>24</v>
      </c>
      <c r="M16" s="54"/>
      <c r="N16" s="316"/>
      <c r="O16" s="16"/>
    </row>
    <row r="17" spans="1:15" ht="12.75" customHeight="1" x14ac:dyDescent="0.25">
      <c r="A17" s="16"/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16"/>
    </row>
    <row r="18" spans="1:15" ht="27.75" customHeight="1" x14ac:dyDescent="0.35">
      <c r="A18" s="56"/>
      <c r="B18" s="57"/>
      <c r="C18" s="236"/>
      <c r="D18" s="237" t="s">
        <v>53</v>
      </c>
      <c r="E18" s="324" t="s">
        <v>252</v>
      </c>
      <c r="F18" s="316"/>
      <c r="G18" s="316"/>
      <c r="H18" s="316"/>
      <c r="I18" s="322" t="s">
        <v>55</v>
      </c>
      <c r="J18" s="323"/>
      <c r="K18" s="323"/>
      <c r="L18" s="323"/>
      <c r="M18" s="323"/>
      <c r="N18" s="323"/>
      <c r="O18" s="56"/>
    </row>
    <row r="19" spans="1:15" ht="27.75" customHeight="1" x14ac:dyDescent="0.35">
      <c r="A19" s="56"/>
      <c r="B19" s="57"/>
      <c r="C19" s="236"/>
      <c r="D19" s="237" t="s">
        <v>56</v>
      </c>
      <c r="E19" s="324" t="s">
        <v>54</v>
      </c>
      <c r="F19" s="316"/>
      <c r="G19" s="316"/>
      <c r="H19" s="316"/>
      <c r="I19" s="323"/>
      <c r="J19" s="323"/>
      <c r="K19" s="323"/>
      <c r="L19" s="323"/>
      <c r="M19" s="323"/>
      <c r="N19" s="323"/>
      <c r="O19" s="56"/>
    </row>
    <row r="20" spans="1:15" ht="27.75" customHeight="1" x14ac:dyDescent="0.35">
      <c r="A20" s="56"/>
      <c r="B20" s="57"/>
      <c r="C20" s="236"/>
      <c r="D20" s="237" t="s">
        <v>58</v>
      </c>
      <c r="E20" s="324" t="s">
        <v>575</v>
      </c>
      <c r="F20" s="316"/>
      <c r="G20" s="316"/>
      <c r="H20" s="316"/>
      <c r="I20" s="323"/>
      <c r="J20" s="323"/>
      <c r="K20" s="323"/>
      <c r="L20" s="323"/>
      <c r="M20" s="323"/>
      <c r="N20" s="323"/>
      <c r="O20" s="56"/>
    </row>
    <row r="21" spans="1:15" ht="27.75" customHeight="1" x14ac:dyDescent="0.35">
      <c r="A21" s="56"/>
      <c r="B21" s="57"/>
      <c r="C21" s="236"/>
      <c r="D21" s="237" t="s">
        <v>59</v>
      </c>
      <c r="E21" s="324" t="s">
        <v>574</v>
      </c>
      <c r="F21" s="316"/>
      <c r="G21" s="316"/>
      <c r="H21" s="316"/>
      <c r="I21" s="323"/>
      <c r="J21" s="323"/>
      <c r="K21" s="323"/>
      <c r="L21" s="323"/>
      <c r="M21" s="323"/>
      <c r="N21" s="323"/>
      <c r="O21" s="56"/>
    </row>
    <row r="22" spans="1:15" ht="27.75" customHeight="1" x14ac:dyDescent="0.35">
      <c r="A22" s="56"/>
      <c r="B22" s="57"/>
      <c r="C22" s="236"/>
      <c r="D22" s="237" t="s">
        <v>60</v>
      </c>
      <c r="E22" s="324" t="s">
        <v>576</v>
      </c>
      <c r="F22" s="316"/>
      <c r="G22" s="316"/>
      <c r="H22" s="316"/>
      <c r="I22" s="323"/>
      <c r="J22" s="323"/>
      <c r="K22" s="323"/>
      <c r="L22" s="323"/>
      <c r="M22" s="323"/>
      <c r="N22" s="323"/>
      <c r="O22" s="56"/>
    </row>
    <row r="23" spans="1:15" ht="25.5" customHeight="1" x14ac:dyDescent="0.35">
      <c r="A23" s="56"/>
      <c r="B23" s="57"/>
      <c r="C23" s="236"/>
      <c r="D23" s="237" t="s">
        <v>61</v>
      </c>
      <c r="E23" s="324" t="s">
        <v>577</v>
      </c>
      <c r="F23" s="316"/>
      <c r="G23" s="316"/>
      <c r="H23" s="316"/>
      <c r="I23" s="323"/>
      <c r="J23" s="323"/>
      <c r="K23" s="323"/>
      <c r="L23" s="323"/>
      <c r="M23" s="323"/>
      <c r="N23" s="323"/>
      <c r="O23" s="56"/>
    </row>
    <row r="24" spans="1:15" ht="10.5" customHeight="1" x14ac:dyDescent="0.25">
      <c r="A24" s="16"/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16"/>
    </row>
  </sheetData>
  <mergeCells count="34">
    <mergeCell ref="I7:K7"/>
    <mergeCell ref="B10:B16"/>
    <mergeCell ref="E23:H23"/>
    <mergeCell ref="C5:E5"/>
    <mergeCell ref="C6:E6"/>
    <mergeCell ref="F6:H6"/>
    <mergeCell ref="E20:H20"/>
    <mergeCell ref="E21:H21"/>
    <mergeCell ref="E22:H22"/>
    <mergeCell ref="L7:N7"/>
    <mergeCell ref="L6:N6"/>
    <mergeCell ref="N10:N16"/>
    <mergeCell ref="I18:N23"/>
    <mergeCell ref="C4:E4"/>
    <mergeCell ref="F4:H4"/>
    <mergeCell ref="I4:K4"/>
    <mergeCell ref="L4:N4"/>
    <mergeCell ref="F5:H5"/>
    <mergeCell ref="I5:K5"/>
    <mergeCell ref="L5:N5"/>
    <mergeCell ref="I6:K6"/>
    <mergeCell ref="C7:E7"/>
    <mergeCell ref="F7:H7"/>
    <mergeCell ref="E18:H18"/>
    <mergeCell ref="E19:H19"/>
    <mergeCell ref="I3:K3"/>
    <mergeCell ref="L3:N3"/>
    <mergeCell ref="B1:N1"/>
    <mergeCell ref="C2:E2"/>
    <mergeCell ref="F2:H2"/>
    <mergeCell ref="I2:K2"/>
    <mergeCell ref="L2:N2"/>
    <mergeCell ref="C3:E3"/>
    <mergeCell ref="F3:H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S144"/>
  <sheetViews>
    <sheetView showGridLines="0" workbookViewId="0">
      <pane ySplit="1" topLeftCell="A129" activePane="bottomLeft" state="frozen"/>
      <selection pane="bottomLeft" activeCell="M143" sqref="M143"/>
    </sheetView>
  </sheetViews>
  <sheetFormatPr defaultColWidth="12.54296875" defaultRowHeight="15.75" customHeight="1" x14ac:dyDescent="0.25"/>
  <cols>
    <col min="1" max="1" width="6.453125" customWidth="1"/>
    <col min="2" max="2" width="9" customWidth="1"/>
    <col min="3" max="3" width="7.81640625" customWidth="1"/>
    <col min="4" max="4" width="19.1796875" customWidth="1"/>
    <col min="5" max="5" width="11.1796875" customWidth="1"/>
    <col min="6" max="6" width="31.1796875" hidden="1" customWidth="1"/>
    <col min="7" max="7" width="33.7265625" customWidth="1"/>
    <col min="8" max="8" width="3.453125" customWidth="1"/>
    <col min="9" max="9" width="4.81640625" customWidth="1"/>
    <col min="10" max="10" width="3.453125" customWidth="1"/>
    <col min="11" max="11" width="33.453125" hidden="1" customWidth="1"/>
    <col min="12" max="12" width="33" customWidth="1"/>
    <col min="13" max="13" width="20.453125" customWidth="1"/>
    <col min="14" max="14" width="62.26953125" customWidth="1"/>
    <col min="15" max="17" width="42.1796875" hidden="1" customWidth="1"/>
    <col min="18" max="18" width="23.81640625" customWidth="1"/>
    <col min="19" max="19" width="19.1796875" customWidth="1"/>
  </cols>
  <sheetData>
    <row r="1" spans="1:19" ht="21" customHeight="1" x14ac:dyDescent="0.3">
      <c r="A1" s="165" t="s">
        <v>62</v>
      </c>
      <c r="B1" s="58" t="s">
        <v>63</v>
      </c>
      <c r="C1" s="59"/>
      <c r="D1" s="60" t="s">
        <v>64</v>
      </c>
      <c r="E1" s="61" t="s">
        <v>65</v>
      </c>
      <c r="F1" s="60" t="s">
        <v>66</v>
      </c>
      <c r="G1" s="62" t="s">
        <v>66</v>
      </c>
      <c r="H1" s="60"/>
      <c r="I1" s="60"/>
      <c r="J1" s="60"/>
      <c r="K1" s="60" t="s">
        <v>66</v>
      </c>
      <c r="L1" s="63" t="s">
        <v>66</v>
      </c>
      <c r="M1" s="64" t="s">
        <v>67</v>
      </c>
      <c r="N1" s="65" t="s">
        <v>68</v>
      </c>
      <c r="O1" s="66" t="s">
        <v>69</v>
      </c>
      <c r="P1" s="66" t="s">
        <v>70</v>
      </c>
      <c r="Q1" s="66" t="s">
        <v>71</v>
      </c>
      <c r="R1" s="66" t="s">
        <v>72</v>
      </c>
      <c r="S1" s="66" t="s">
        <v>73</v>
      </c>
    </row>
    <row r="2" spans="1:19" ht="15.75" customHeight="1" x14ac:dyDescent="0.25">
      <c r="A2" s="166" t="s">
        <v>74</v>
      </c>
      <c r="B2" s="67"/>
      <c r="C2" s="68"/>
      <c r="D2" s="241" t="s">
        <v>230</v>
      </c>
      <c r="E2" s="69">
        <v>1</v>
      </c>
      <c r="F2" s="68"/>
      <c r="G2" s="295" t="s">
        <v>305</v>
      </c>
      <c r="H2" s="68"/>
      <c r="I2" s="241" t="s">
        <v>324</v>
      </c>
      <c r="J2" s="68"/>
      <c r="K2" s="68"/>
      <c r="L2" s="71" t="s">
        <v>320</v>
      </c>
      <c r="M2" s="285" t="s">
        <v>366</v>
      </c>
      <c r="N2" s="73" t="s">
        <v>348</v>
      </c>
      <c r="O2" s="74" t="b">
        <f ca="1">IFERROR(__xludf.DUMMYFUNCTION("IF(ROW(B13)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""0"")),G2 &amp; "" "" &amp; L2),"""")), ARRAYFORMULA(IFERROR(SEARCH(INDIRECT(""$P$2:$P"" &amp; TEXT(COUNTIF(($P$2:P146), ""&lt;&gt;""), ""0"")),G2 &amp; "" "" &amp; L2),"""&amp;""")) &lt;&gt; """"))), 0)"),FALSE)</f>
        <v>0</v>
      </c>
      <c r="P2" s="75" t="str">
        <f ca="1">IFERROR(__xludf.DUMMYFUNCTION("Arrayformula(TRIM(REGEXREPLACE(REGEXREPLACE(FILTER(FLATTEN(ARRAYFORMULA(SPLIT({FILTER({G2:G146}, N(B3:B146) &gt;= 1, N(B3:B146)&lt;= 8); FILTER({L2:L146}, N(B3:B146) &gt;= 1, N(B3:B146)&lt;= 8)},""/""))), FLATTEN(ARRAYFORMULA(SPLIT({FILTER({G2:G146}, N(B3:B146) &gt;= 1,"&amp;" N(B3:B146)&lt;= 8); FILTER({L2:L146}, N(B3:B146) &gt;= 1, N(B3:B146)&lt;= 8)},""/"")) &lt;&gt; """")), ""\[.*\]"", """"),""\(.*\)"","""")))"),"#N/A")</f>
        <v>#N/A</v>
      </c>
      <c r="Q2" s="76" t="b">
        <f ca="1">IFERROR(__xludf.DUMMYFUNCTION("IF(AND(OR(COUNTA(FILTER($P$2:$P146, ARRAYFORMULA(ISNUMBER(FIND($P$2:$P146, G2))))) &gt; 0, COUNTA(FILTER($P$2:$P146, ARRAYFORMULA(ISNUMBER(FIND($P$2:$P146, L2))))) &gt; 0), NOT(ISNUMBER(#REF!))), TRUE(), FALSE())"),FALSE)</f>
        <v>0</v>
      </c>
      <c r="R2" s="76" t="str">
        <f ca="1">IFERROR(__xludf.DUMMYFUNCTION("IF(ISNA(JOIN("", "", FILTER($P$2:$P146, ARRAYFORMULA(ISNUMBER(FIND($P$2:$P146, G2))), NOT(ISBLANK($P$2:$P146))))), "" "", JOIN("", "", FILTER($P$2:$P146, ARRAYFORMULA(ISNUMBER(FIND($P$2:$P146, G2))), NOT(ISBLANK($P$2:$P146)))))")," ")</f>
        <v xml:space="preserve"> </v>
      </c>
      <c r="S2" s="76" t="str">
        <f ca="1">IFERROR(__xludf.DUMMYFUNCTION("IF(ISNA(JOIN("", "", FILTER($P$2:$P146, ARRAYFORMULA(ISNUMBER(FIND($P$2:$P146, L2))), NOT(ISBLANK($P$2:$P146))))), "" "", JOIN("", "", FILTER($P$2:$P146, ARRAYFORMULA(ISNUMBER(FIND($P$2:$P146, L2))), NOT(ISBLANK($P$2:$P146)))))")," ")</f>
        <v xml:space="preserve"> </v>
      </c>
    </row>
    <row r="3" spans="1:19" ht="15.75" customHeight="1" x14ac:dyDescent="0.25">
      <c r="A3" s="166" t="s">
        <v>75</v>
      </c>
      <c r="B3" s="77"/>
      <c r="C3" s="78"/>
      <c r="D3" s="242" t="s">
        <v>230</v>
      </c>
      <c r="E3" s="79">
        <v>1</v>
      </c>
      <c r="F3" s="78"/>
      <c r="G3" s="296" t="s">
        <v>306</v>
      </c>
      <c r="H3" s="78"/>
      <c r="I3" s="242" t="s">
        <v>324</v>
      </c>
      <c r="J3" s="78"/>
      <c r="K3" s="78"/>
      <c r="L3" s="81" t="s">
        <v>310</v>
      </c>
      <c r="M3" s="286" t="s">
        <v>365</v>
      </c>
      <c r="N3" s="82"/>
      <c r="O3" s="83" t="b">
        <f ca="1">IFERROR(__xludf.DUMMYFUNCTION("IF(ROW(B10)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""0"")),G3 &amp; "" "" &amp; L3),"""")), ARRAYFORMULA(IFERROR(SEARCH(INDIRECT(""$P$2:$P"" &amp; TEXT(COUNTIF(($P$2:P146), ""&lt;&gt;""), ""0"")),G3 &amp; "" "" &amp; L3),"""&amp;""")) &lt;&gt; """"))), 0)"),FALSE)</f>
        <v>0</v>
      </c>
      <c r="Q3" s="84" t="b">
        <f ca="1">IFERROR(__xludf.DUMMYFUNCTION("IF(AND(OR(COUNTA(FILTER($P$2:$P146, ARRAYFORMULA(ISNUMBER(FIND($P$2:$P146, G3))))) &gt; 0, COUNTA(FILTER($P$2:$P146, ARRAYFORMULA(ISNUMBER(FIND($P$2:$P146, L3))))) &gt; 0), NOT(ISNUMBER(B3))), TRUE(), FALSE())"),FALSE)</f>
        <v>0</v>
      </c>
      <c r="R3" s="84" t="str">
        <f ca="1">IFERROR(__xludf.DUMMYFUNCTION("IF(ISNA(JOIN("", "", FILTER($P$2:$P146, ARRAYFORMULA(ISNUMBER(FIND($P$2:$P146, G3))), NOT(ISBLANK($P$2:$P146))))), "" "", JOIN("", "", FILTER($P$2:$P146, ARRAYFORMULA(ISNUMBER(FIND($P$2:$P146, G3))), NOT(ISBLANK($P$2:$P146)))))")," ")</f>
        <v xml:space="preserve"> </v>
      </c>
      <c r="S3" s="84" t="str">
        <f ca="1">IFERROR(__xludf.DUMMYFUNCTION("IF(ISNA(JOIN("", "", FILTER($P$2:$P146, ARRAYFORMULA(ISNUMBER(FIND($P$2:$P146, L3))), NOT(ISBLANK($P$2:$P146))))), "" "", JOIN("", "", FILTER($P$2:$P146, ARRAYFORMULA(ISNUMBER(FIND($P$2:$P146, L3))), NOT(ISBLANK($P$2:$P146)))))")," ")</f>
        <v xml:space="preserve"> </v>
      </c>
    </row>
    <row r="4" spans="1:19" ht="15.75" customHeight="1" x14ac:dyDescent="0.25">
      <c r="A4" s="166" t="s">
        <v>76</v>
      </c>
      <c r="B4" s="67"/>
      <c r="C4" s="68"/>
      <c r="D4" s="241" t="s">
        <v>230</v>
      </c>
      <c r="E4" s="69">
        <v>1</v>
      </c>
      <c r="F4" s="68"/>
      <c r="G4" s="70" t="s">
        <v>307</v>
      </c>
      <c r="H4" s="68"/>
      <c r="I4" s="241" t="s">
        <v>324</v>
      </c>
      <c r="J4" s="68"/>
      <c r="K4" s="68"/>
      <c r="L4" s="297" t="s">
        <v>309</v>
      </c>
      <c r="M4" s="287" t="s">
        <v>370</v>
      </c>
      <c r="N4" s="85"/>
      <c r="O4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""0"")),G4 &amp; "" "" &amp; L4),"""")), ARRAYFORMULA(IFERROR(SEARCH(INDIRECT(""$P$2:$P"" &amp; TEXT(COUNTIF(($P$2:P146), ""&lt;&gt;""), ""0"")),G4 &amp; "" "" &amp; L4),"&amp;""""")) &lt;&gt; """"))), 0)"),"#REF!")</f>
        <v>#REF!</v>
      </c>
      <c r="Q4" s="76" t="b">
        <f ca="1">IFERROR(__xludf.DUMMYFUNCTION("IF(AND(OR(COUNTA(FILTER($P$2:$P146, ARRAYFORMULA(ISNUMBER(FIND($P$2:$P146, G4))))) &gt; 0, COUNTA(FILTER($P$2:$P146, ARRAYFORMULA(ISNUMBER(FIND($P$2:$P146, L4))))) &gt; 0), NOT(ISNUMBER(B4))), TRUE(), FALSE())"),FALSE)</f>
        <v>0</v>
      </c>
      <c r="R4" s="76" t="str">
        <f ca="1">IFERROR(__xludf.DUMMYFUNCTION("IF(ISNA(JOIN("", "", FILTER($P$2:$P146, ARRAYFORMULA(ISNUMBER(FIND($P$2:$P146, G4))), NOT(ISBLANK($P$2:$P146))))), "" "", JOIN("", "", FILTER($P$2:$P146, ARRAYFORMULA(ISNUMBER(FIND($P$2:$P146, G4))), NOT(ISBLANK($P$2:$P146)))))")," ")</f>
        <v xml:space="preserve"> </v>
      </c>
      <c r="S4" s="76" t="str">
        <f ca="1">IFERROR(__xludf.DUMMYFUNCTION("IF(ISNA(JOIN("", "", FILTER($P$2:$P146, ARRAYFORMULA(ISNUMBER(FIND($P$2:$P146, L4))), NOT(ISBLANK($P$2:$P146))))), "" "", JOIN("", "", FILTER($P$2:$P146, ARRAYFORMULA(ISNUMBER(FIND($P$2:$P146, L4))), NOT(ISBLANK($P$2:$P146)))))")," ")</f>
        <v xml:space="preserve"> </v>
      </c>
    </row>
    <row r="5" spans="1:19" ht="15.75" customHeight="1" x14ac:dyDescent="0.25">
      <c r="A5" s="166" t="s">
        <v>77</v>
      </c>
      <c r="B5" s="77"/>
      <c r="C5" s="78"/>
      <c r="D5" s="242" t="s">
        <v>229</v>
      </c>
      <c r="E5" s="79">
        <v>1</v>
      </c>
      <c r="F5" s="78"/>
      <c r="G5" s="296" t="s">
        <v>325</v>
      </c>
      <c r="H5" s="78"/>
      <c r="I5" s="242" t="s">
        <v>324</v>
      </c>
      <c r="J5" s="78"/>
      <c r="K5" s="78"/>
      <c r="L5" s="246" t="s">
        <v>346</v>
      </c>
      <c r="M5" s="288" t="s">
        <v>364</v>
      </c>
      <c r="N5" s="82"/>
      <c r="O5" s="83" t="b">
        <f ca="1">IFERROR(__xludf.DUMMYFUNCTION("IF(ROW(B3) &gt; MAX(IFERROR(MATCH(1, B:B, 0), 0), IFERROR(MATCH(2, B:B, 0), 0), IFERROR(MATCH(3, B:B, 0), 0), IFERROR(MATCH(4, B:B, 0), 0), IFERROR(MATCH(5, B:B, 0), 0), IFERROR(MATCH(6, B:B, 0), 0), IFERROR(MATCH(7, B:B, 0), 0), IFERROR(MATCH(8, B:B, 1), 0)"&amp;"),NOT(ISERROR(FILTER(ARRAYFORMULA(IFERROR(SEARCH(INDIRECT(""$P$2:$P"" &amp; TEXT(COUNTIF(($P$2:P146), ""&lt;&gt;""), ""0"")),G5 &amp; "" "" &amp; L5),"""")), ARRAYFORMULA(IFERROR(SEARCH(INDIRECT(""$P$2:$P"" &amp; TEXT(COUNTIF(($P$2:P146), ""&lt;&gt;""), ""0"")),G5 &amp; "" "" &amp; L5),"""""&amp;")) &lt;&gt; """"))), 0)"),FALSE)</f>
        <v>0</v>
      </c>
      <c r="Q5" s="84" t="b">
        <f ca="1">IFERROR(__xludf.DUMMYFUNCTION("IF(AND(OR(COUNTA(FILTER($P$2:$P146, ARRAYFORMULA(ISNUMBER(FIND($P$2:$P146, G5))))) &gt; 0, COUNTA(FILTER($P$2:$P146, ARRAYFORMULA(ISNUMBER(FIND($P$2:$P146, L5))))) &gt; 0), NOT(ISNUMBER(B5))), TRUE(), FALSE())"),FALSE)</f>
        <v>0</v>
      </c>
      <c r="R5" s="84" t="str">
        <f ca="1">IFERROR(__xludf.DUMMYFUNCTION("IF(ISNA(JOIN("", "", FILTER($P$2:$P146, ARRAYFORMULA(ISNUMBER(FIND($P$2:$P146, G5))), NOT(ISBLANK($P$2:$P146))))), "" "", JOIN("", "", FILTER($P$2:$P146, ARRAYFORMULA(ISNUMBER(FIND($P$2:$P146, G5))), NOT(ISBLANK($P$2:$P146)))))")," ")</f>
        <v xml:space="preserve"> </v>
      </c>
      <c r="S5" s="84" t="str">
        <f ca="1">IFERROR(__xludf.DUMMYFUNCTION("IF(ISNA(JOIN("", "", FILTER($P$2:$P146, ARRAYFORMULA(ISNUMBER(FIND($P$2:$P146, L5))), NOT(ISBLANK($P$2:$P146))))), "" "", JOIN("", "", FILTER($P$2:$P146, ARRAYFORMULA(ISNUMBER(FIND($P$2:$P146, L5))), NOT(ISBLANK($P$2:$P146)))))")," ")</f>
        <v xml:space="preserve"> </v>
      </c>
    </row>
    <row r="6" spans="1:19" ht="15.75" customHeight="1" x14ac:dyDescent="0.25">
      <c r="A6" s="166" t="s">
        <v>78</v>
      </c>
      <c r="B6" s="67"/>
      <c r="C6" s="68"/>
      <c r="D6" s="241" t="s">
        <v>229</v>
      </c>
      <c r="E6" s="69">
        <v>1</v>
      </c>
      <c r="F6" s="68"/>
      <c r="G6" s="295" t="s">
        <v>300</v>
      </c>
      <c r="H6" s="68"/>
      <c r="I6" s="241" t="s">
        <v>324</v>
      </c>
      <c r="J6" s="68"/>
      <c r="K6" s="68"/>
      <c r="L6" s="71" t="s">
        <v>303</v>
      </c>
      <c r="M6" s="287" t="s">
        <v>371</v>
      </c>
      <c r="N6" s="85"/>
      <c r="O6" s="74" t="b">
        <f ca="1">IFERROR(__xludf.DUMMYFUNCTION("IF(ROW(B4) &gt; MAX(IFERROR(MATCH(1, B:B, 0), 0), IFERROR(MATCH(2, B:B, 0), 0), IFERROR(MATCH(3, B:B, 0), 0), IFERROR(MATCH(4, B:B, 0), 0), IFERROR(MATCH(5, B:B, 0), 0), IFERROR(MATCH(6, B:B, 0), 0), IFERROR(MATCH(7, B:B, 0), 0), IFERROR(MATCH(8, B:B, 1), 0)"&amp;"),NOT(ISERROR(FILTER(ARRAYFORMULA(IFERROR(SEARCH(INDIRECT(""$P$2:$P"" &amp; TEXT(COUNTIF(($P$2:P146), ""&lt;&gt;""), ""0"")),G6 &amp; "" "" &amp; L6),"""")), ARRAYFORMULA(IFERROR(SEARCH(INDIRECT(""$P$2:$P"" &amp; TEXT(COUNTIF(($P$2:P146), ""&lt;&gt;""), ""0"")),G6 &amp; "" "" &amp; L6),"""""&amp;")) &lt;&gt; """"))), 0)"),FALSE)</f>
        <v>0</v>
      </c>
      <c r="P6" s="74"/>
      <c r="Q6" s="76" t="b">
        <f ca="1">IFERROR(__xludf.DUMMYFUNCTION("IF(AND(OR(COUNTA(FILTER($P$2:$P146, ARRAYFORMULA(ISNUMBER(FIND($P$2:$P146, G6))))) &gt; 0, COUNTA(FILTER($P$2:$P146, ARRAYFORMULA(ISNUMBER(FIND($P$2:$P146, L6))))) &gt; 0), NOT(ISNUMBER(B6))), TRUE(), FALSE())"),FALSE)</f>
        <v>0</v>
      </c>
      <c r="R6" s="76" t="str">
        <f ca="1">IFERROR(__xludf.DUMMYFUNCTION("IF(ISNA(JOIN("", "", FILTER($P$2:$P146, ARRAYFORMULA(ISNUMBER(FIND($P$2:$P146, G6))), NOT(ISBLANK($P$2:$P146))))), "" "", JOIN("", "", FILTER($P$2:$P146, ARRAYFORMULA(ISNUMBER(FIND($P$2:$P146, G6))), NOT(ISBLANK($P$2:$P146)))))")," ")</f>
        <v xml:space="preserve"> </v>
      </c>
      <c r="S6" s="76" t="str">
        <f ca="1">IFERROR(__xludf.DUMMYFUNCTION("IF(ISNA(JOIN("", "", FILTER($P$2:$P146, ARRAYFORMULA(ISNUMBER(FIND($P$2:$P146, L6))), NOT(ISBLANK($P$2:$P146))))), "" "", JOIN("", "", FILTER($P$2:$P146, ARRAYFORMULA(ISNUMBER(FIND($P$2:$P146, L6))), NOT(ISBLANK($P$2:$P146)))))")," ")</f>
        <v xml:space="preserve"> </v>
      </c>
    </row>
    <row r="7" spans="1:19" ht="15.75" customHeight="1" x14ac:dyDescent="0.25">
      <c r="A7" s="166" t="s">
        <v>79</v>
      </c>
      <c r="B7" s="77"/>
      <c r="C7" s="78"/>
      <c r="D7" s="242" t="s">
        <v>229</v>
      </c>
      <c r="E7" s="79">
        <v>1</v>
      </c>
      <c r="F7" s="78"/>
      <c r="G7" s="296" t="s">
        <v>301</v>
      </c>
      <c r="H7" s="78"/>
      <c r="I7" s="242" t="s">
        <v>324</v>
      </c>
      <c r="J7" s="78"/>
      <c r="K7" s="78"/>
      <c r="L7" s="81" t="s">
        <v>302</v>
      </c>
      <c r="M7" s="286" t="s">
        <v>368</v>
      </c>
      <c r="N7" s="82"/>
      <c r="O7" s="83" t="b">
        <f ca="1">IFERROR(__xludf.DUMMYFUNCTION("IF(ROW(B5) &gt; MAX(IFERROR(MATCH(1, B:B, 0), 0), IFERROR(MATCH(2, B:B, 0), 0), IFERROR(MATCH(3, B:B, 0), 0), IFERROR(MATCH(4, B:B, 0), 0), IFERROR(MATCH(5, B:B, 0), 0), IFERROR(MATCH(6, B:B, 0), 0), IFERROR(MATCH(7, B:B, 0), 0), IFERROR(MATCH(8, B:B, 1), 0)"&amp;"),NOT(ISERROR(FILTER(ARRAYFORMULA(IFERROR(SEARCH(INDIRECT(""$P$2:$P"" &amp; TEXT(COUNTIF(($P$2:P146), ""&lt;&gt;""), ""0"")),G7 &amp; "" "" &amp; L7),"""")), ARRAYFORMULA(IFERROR(SEARCH(INDIRECT(""$P$2:$P"" &amp; TEXT(COUNTIF(($P$2:P146), ""&lt;&gt;""), ""0"")),G7 &amp; "" "" &amp; L7),"""""&amp;")) &lt;&gt; """"))), 0)"),FALSE)</f>
        <v>0</v>
      </c>
      <c r="P7" s="83"/>
      <c r="Q7" s="84" t="b">
        <f ca="1">IFERROR(__xludf.DUMMYFUNCTION("IF(AND(OR(COUNTA(FILTER($P$2:$P146, ARRAYFORMULA(ISNUMBER(FIND($P$2:$P146, G7))))) &gt; 0, COUNTA(FILTER($P$2:$P146, ARRAYFORMULA(ISNUMBER(FIND($P$2:$P146, L7))))) &gt; 0), NOT(ISNUMBER(B7))), TRUE(), FALSE())"),FALSE)</f>
        <v>0</v>
      </c>
      <c r="R7" s="84" t="str">
        <f ca="1">IFERROR(__xludf.DUMMYFUNCTION("IF(ISNA(JOIN("", "", FILTER($P$2:$P146, ARRAYFORMULA(ISNUMBER(FIND($P$2:$P146, G7))), NOT(ISBLANK($P$2:$P146))))), "" "", JOIN("", "", FILTER($P$2:$P146, ARRAYFORMULA(ISNUMBER(FIND($P$2:$P146, G7))), NOT(ISBLANK($P$2:$P146)))))")," ")</f>
        <v xml:space="preserve"> </v>
      </c>
      <c r="S7" s="84" t="str">
        <f ca="1">IFERROR(__xludf.DUMMYFUNCTION("IF(ISNA(JOIN("", "", FILTER($P$2:$P146, ARRAYFORMULA(ISNUMBER(FIND($P$2:$P146, L7))), NOT(ISBLANK($P$2:$P146))))), "" "", JOIN("", "", FILTER($P$2:$P146, ARRAYFORMULA(ISNUMBER(FIND($P$2:$P146, L7))), NOT(ISBLANK($P$2:$P146)))))")," ")</f>
        <v xml:space="preserve"> </v>
      </c>
    </row>
    <row r="8" spans="1:19" ht="15.75" customHeight="1" x14ac:dyDescent="0.25">
      <c r="A8" s="166" t="s">
        <v>80</v>
      </c>
      <c r="B8" s="67"/>
      <c r="C8" s="68"/>
      <c r="D8" s="241" t="s">
        <v>232</v>
      </c>
      <c r="E8" s="69">
        <v>1</v>
      </c>
      <c r="F8" s="86"/>
      <c r="G8" s="295" t="s">
        <v>316</v>
      </c>
      <c r="H8" s="68"/>
      <c r="I8" s="241" t="s">
        <v>324</v>
      </c>
      <c r="J8" s="68"/>
      <c r="K8" s="68"/>
      <c r="L8" s="71" t="s">
        <v>322</v>
      </c>
      <c r="M8" s="287" t="s">
        <v>367</v>
      </c>
      <c r="N8" s="85"/>
      <c r="O8" s="74" t="b">
        <f ca="1">IFERROR(__xludf.DUMMYFUNCTION("IF(ROW(B6) &gt; MAX(IFERROR(MATCH(1, B:B, 0), 0), IFERROR(MATCH(2, B:B, 0), 0), IFERROR(MATCH(3, B:B, 0), 0), IFERROR(MATCH(4, B:B, 0), 0), IFERROR(MATCH(5, B:B, 0), 0), IFERROR(MATCH(6, B:B, 0), 0), IFERROR(MATCH(7, B:B, 0), 0), IFERROR(MATCH(8, B:B, 1), 0)"&amp;"),NOT(ISERROR(FILTER(ARRAYFORMULA(IFERROR(SEARCH(INDIRECT(""$P$2:$P"" &amp; TEXT(COUNTIF(($P$2:P146), ""&lt;&gt;""), ""0"")),G8 &amp; "" "" &amp; L8),"""")), ARRAYFORMULA(IFERROR(SEARCH(INDIRECT(""$P$2:$P"" &amp; TEXT(COUNTIF(($P$2:P146), ""&lt;&gt;""), ""0"")),G8 &amp; "" "" &amp; L8),"""""&amp;")) &lt;&gt; """"))), 0)"),FALSE)</f>
        <v>0</v>
      </c>
      <c r="P8" s="74"/>
      <c r="Q8" s="76" t="b">
        <f ca="1">IFERROR(__xludf.DUMMYFUNCTION("IF(AND(OR(COUNTA(FILTER($P$2:$P146, ARRAYFORMULA(ISNUMBER(FIND($P$2:$P146, G8))))) &gt; 0, COUNTA(FILTER($P$2:$P146, ARRAYFORMULA(ISNUMBER(FIND($P$2:$P146, L8))))) &gt; 0), NOT(ISNUMBER(B8))), TRUE(), FALSE())"),FALSE)</f>
        <v>0</v>
      </c>
      <c r="R8" s="76" t="str">
        <f ca="1">IFERROR(__xludf.DUMMYFUNCTION("IF(ISNA(JOIN("", "", FILTER($P$2:$P146, ARRAYFORMULA(ISNUMBER(FIND($P$2:$P146, G8))), NOT(ISBLANK($P$2:$P146))))), "" "", JOIN("", "", FILTER($P$2:$P146, ARRAYFORMULA(ISNUMBER(FIND($P$2:$P146, G8))), NOT(ISBLANK($P$2:$P146)))))")," ")</f>
        <v xml:space="preserve"> </v>
      </c>
      <c r="S8" s="76" t="str">
        <f ca="1">IFERROR(__xludf.DUMMYFUNCTION("IF(ISNA(JOIN("", "", FILTER($P$2:$P146, ARRAYFORMULA(ISNUMBER(FIND($P$2:$P146, L8))), NOT(ISBLANK($P$2:$P146))))), "" "", JOIN("", "", FILTER($P$2:$P146, ARRAYFORMULA(ISNUMBER(FIND($P$2:$P146, L8))), NOT(ISBLANK($P$2:$P146)))))")," ")</f>
        <v xml:space="preserve"> </v>
      </c>
    </row>
    <row r="9" spans="1:19" ht="15.75" customHeight="1" x14ac:dyDescent="0.25">
      <c r="A9" s="166" t="s">
        <v>81</v>
      </c>
      <c r="B9" s="77"/>
      <c r="C9" s="78"/>
      <c r="D9" s="242" t="s">
        <v>232</v>
      </c>
      <c r="E9" s="79">
        <v>1</v>
      </c>
      <c r="F9" s="86"/>
      <c r="G9" s="296" t="s">
        <v>317</v>
      </c>
      <c r="H9" s="78"/>
      <c r="I9" s="242" t="s">
        <v>324</v>
      </c>
      <c r="J9" s="78"/>
      <c r="K9" s="78"/>
      <c r="L9" s="81" t="s">
        <v>319</v>
      </c>
      <c r="M9" s="286" t="s">
        <v>369</v>
      </c>
      <c r="N9" s="82"/>
      <c r="O9" s="83" t="b">
        <f ca="1">IFERROR(__xludf.DUMMYFUNCTION("IF(ROW(B7) &gt; MAX(IFERROR(MATCH(1, B:B, 0), 0), IFERROR(MATCH(2, B:B, 0), 0), IFERROR(MATCH(3, B:B, 0), 0), IFERROR(MATCH(4, B:B, 0), 0), IFERROR(MATCH(5, B:B, 0), 0), IFERROR(MATCH(6, B:B, 0), 0), IFERROR(MATCH(7, B:B, 0), 0), IFERROR(MATCH(8, B:B, 1), 0)"&amp;"),NOT(ISERROR(FILTER(ARRAYFORMULA(IFERROR(SEARCH(INDIRECT(""$P$2:$P"" &amp; TEXT(COUNTIF(($P$2:P146), ""&lt;&gt;""), ""0"")),G9 &amp; "" "" &amp; L9),"""")), ARRAYFORMULA(IFERROR(SEARCH(INDIRECT(""$P$2:$P"" &amp; TEXT(COUNTIF(($P$2:P146), ""&lt;&gt;""), ""0"")),G9 &amp; "" "" &amp; L9),"""""&amp;")) &lt;&gt; """"))), 0)"),FALSE)</f>
        <v>0</v>
      </c>
      <c r="P9" s="83"/>
      <c r="Q9" s="84" t="b">
        <f ca="1">IFERROR(__xludf.DUMMYFUNCTION("IF(AND(OR(COUNTA(FILTER($P$2:$P146, ARRAYFORMULA(ISNUMBER(FIND($P$2:$P146, G9))))) &gt; 0, COUNTA(FILTER($P$2:$P146, ARRAYFORMULA(ISNUMBER(FIND($P$2:$P146, L9))))) &gt; 0), NOT(ISNUMBER(B9))), TRUE(), FALSE())"),FALSE)</f>
        <v>0</v>
      </c>
      <c r="R9" s="84" t="str">
        <f ca="1">IFERROR(__xludf.DUMMYFUNCTION("IF(ISNA(JOIN("", "", FILTER($P$2:$P146, ARRAYFORMULA(ISNUMBER(FIND($P$2:$P146, G9))), NOT(ISBLANK($P$2:$P146))))), "" "", JOIN("", "", FILTER($P$2:$P146, ARRAYFORMULA(ISNUMBER(FIND($P$2:$P146, G9))), NOT(ISBLANK($P$2:$P146)))))")," ")</f>
        <v xml:space="preserve"> </v>
      </c>
      <c r="S9" s="84" t="str">
        <f ca="1">IFERROR(__xludf.DUMMYFUNCTION("IF(ISNA(JOIN("", "", FILTER($P$2:$P146, ARRAYFORMULA(ISNUMBER(FIND($P$2:$P146, L9))), NOT(ISBLANK($P$2:$P146))))), "" "", JOIN("", "", FILTER($P$2:$P146, ARRAYFORMULA(ISNUMBER(FIND($P$2:$P146, L9))), NOT(ISBLANK($P$2:$P146)))))")," ")</f>
        <v xml:space="preserve"> </v>
      </c>
    </row>
    <row r="10" spans="1:19" ht="15.75" customHeight="1" x14ac:dyDescent="0.3">
      <c r="A10" s="166" t="s">
        <v>82</v>
      </c>
      <c r="B10" s="67"/>
      <c r="C10" s="68"/>
      <c r="D10" s="241" t="s">
        <v>232</v>
      </c>
      <c r="E10" s="69">
        <v>1</v>
      </c>
      <c r="F10" s="86"/>
      <c r="G10" s="277" t="s">
        <v>318</v>
      </c>
      <c r="H10" s="68"/>
      <c r="I10" s="241" t="s">
        <v>324</v>
      </c>
      <c r="J10" s="68"/>
      <c r="K10" s="68"/>
      <c r="L10" s="71" t="s">
        <v>323</v>
      </c>
      <c r="M10" s="279" t="s">
        <v>359</v>
      </c>
      <c r="N10" s="279" t="s">
        <v>359</v>
      </c>
      <c r="O10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""0"")),G10 &amp; "" "" &amp; L10),"""")), ARRAYFORMULA(IFERROR(SEARCH(INDIRECT(""$P$2:$P"" &amp; TEXT(COUNTIF(($P$2:P146), ""&lt;&gt;""), ""0"")),G10 &amp; "" "" &amp; L1"&amp;"0),"""")) &lt;&gt; """"))), 0)"),"#REF!")</f>
        <v>#REF!</v>
      </c>
      <c r="P10" s="74"/>
      <c r="Q10" s="76" t="b">
        <f ca="1">IFERROR(__xludf.DUMMYFUNCTION("IF(AND(OR(COUNTA(FILTER($P$2:$P146, ARRAYFORMULA(ISNUMBER(FIND($P$2:$P146, G10))))) &gt; 0, COUNTA(FILTER($P$2:$P146, ARRAYFORMULA(ISNUMBER(FIND($P$2:$P146, L10))))) &gt; 0), NOT(ISNUMBER(B10))), TRUE(), FALSE())"),FALSE)</f>
        <v>0</v>
      </c>
      <c r="R10" s="76" t="str">
        <f ca="1">IFERROR(__xludf.DUMMYFUNCTION("IF(ISNA(JOIN("", "", FILTER($P$2:$P146, ARRAYFORMULA(ISNUMBER(FIND($P$2:$P146, G10))), NOT(ISBLANK($P$2:$P146))))), "" "", JOIN("", "", FILTER($P$2:$P146, ARRAYFORMULA(ISNUMBER(FIND($P$2:$P146, G10))), NOT(ISBLANK($P$2:$P146)))))")," ")</f>
        <v xml:space="preserve"> </v>
      </c>
      <c r="S10" s="76" t="str">
        <f ca="1">IFERROR(__xludf.DUMMYFUNCTION("IF(ISNA(JOIN("", "", FILTER($P$2:$P146, ARRAYFORMULA(ISNUMBER(FIND($P$2:$P146, L10))), NOT(ISBLANK($P$2:$P146))))), "" "", JOIN("", "", FILTER($P$2:$P146, ARRAYFORMULA(ISNUMBER(FIND($P$2:$P146, L10))), NOT(ISBLANK($P$2:$P146)))))")," ")</f>
        <v xml:space="preserve"> </v>
      </c>
    </row>
    <row r="11" spans="1:19" ht="15.75" customHeight="1" x14ac:dyDescent="0.25">
      <c r="A11" s="166" t="s">
        <v>83</v>
      </c>
      <c r="B11" s="77"/>
      <c r="C11" s="78"/>
      <c r="D11" s="242" t="s">
        <v>231</v>
      </c>
      <c r="E11" s="79">
        <v>1</v>
      </c>
      <c r="F11" s="86"/>
      <c r="G11" s="296" t="s">
        <v>311</v>
      </c>
      <c r="H11" s="78"/>
      <c r="I11" s="242" t="s">
        <v>324</v>
      </c>
      <c r="J11" s="78"/>
      <c r="K11" s="78"/>
      <c r="L11" s="81" t="s">
        <v>321</v>
      </c>
      <c r="M11" s="286" t="s">
        <v>372</v>
      </c>
      <c r="N11" s="82"/>
      <c r="O11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""0"")),G11 &amp; "" "" &amp; L11),"""")), ARRAYFORMULA(IFERROR(SEARCH(INDIRECT(""$P$2:$P"" &amp; TEXT(COUNTIF(($P$2:P146), ""&lt;&gt;""), ""0"")),G11 &amp; "" "" &amp; L1"&amp;"1),"""")) &lt;&gt; """"))), 0)"),"#REF!")</f>
        <v>#REF!</v>
      </c>
      <c r="P11" s="83"/>
      <c r="Q11" s="84" t="b">
        <f ca="1">IFERROR(__xludf.DUMMYFUNCTION("IF(AND(OR(COUNTA(FILTER($P$2:$P146, ARRAYFORMULA(ISNUMBER(FIND($P$2:$P146, G11))))) &gt; 0, COUNTA(FILTER($P$2:$P146, ARRAYFORMULA(ISNUMBER(FIND($P$2:$P146, L11))))) &gt; 0), NOT(ISNUMBER(B11))), TRUE(), FALSE())"),FALSE)</f>
        <v>0</v>
      </c>
      <c r="R11" s="84" t="str">
        <f ca="1">IFERROR(__xludf.DUMMYFUNCTION("IF(ISNA(JOIN("", "", FILTER($P$2:$P146, ARRAYFORMULA(ISNUMBER(FIND($P$2:$P146, G11))), NOT(ISBLANK($P$2:$P146))))), "" "", JOIN("", "", FILTER($P$2:$P146, ARRAYFORMULA(ISNUMBER(FIND($P$2:$P146, G11))), NOT(ISBLANK($P$2:$P146)))))")," ")</f>
        <v xml:space="preserve"> </v>
      </c>
      <c r="S11" s="84" t="str">
        <f ca="1">IFERROR(__xludf.DUMMYFUNCTION("IF(ISNA(JOIN("", "", FILTER($P$2:$P146, ARRAYFORMULA(ISNUMBER(FIND($P$2:$P146, L11))), NOT(ISBLANK($P$2:$P146))))), "" "", JOIN("", "", FILTER($P$2:$P146, ARRAYFORMULA(ISNUMBER(FIND($P$2:$P146, L11))), NOT(ISBLANK($P$2:$P146)))))")," ")</f>
        <v xml:space="preserve"> </v>
      </c>
    </row>
    <row r="12" spans="1:19" ht="15.75" customHeight="1" x14ac:dyDescent="0.25">
      <c r="A12" s="166" t="s">
        <v>84</v>
      </c>
      <c r="B12" s="67"/>
      <c r="C12" s="68"/>
      <c r="D12" s="241" t="s">
        <v>231</v>
      </c>
      <c r="E12" s="69">
        <v>1</v>
      </c>
      <c r="F12" s="86"/>
      <c r="G12" s="295" t="s">
        <v>312</v>
      </c>
      <c r="H12" s="68"/>
      <c r="I12" s="241" t="s">
        <v>324</v>
      </c>
      <c r="J12" s="68"/>
      <c r="K12" s="68"/>
      <c r="L12" s="71" t="s">
        <v>314</v>
      </c>
      <c r="M12" s="287" t="s">
        <v>374</v>
      </c>
      <c r="N12" s="85"/>
      <c r="O12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""0"")),G12 &amp; "" "" &amp; L12),"""")), ARRAYFORMULA(IFERROR(SEARCH(INDIRECT(""$P$2:$P"" &amp; TEXT(COUNTIF(($P$2:P146), ""&lt;&gt;""), ""0"")),G12 &amp; "" "" &amp; L1"&amp;"2),"""")) &lt;&gt; """"))), 0)"),"#REF!")</f>
        <v>#REF!</v>
      </c>
      <c r="P12" s="74"/>
      <c r="Q12" s="76" t="b">
        <f ca="1">IFERROR(__xludf.DUMMYFUNCTION("IF(AND(OR(COUNTA(FILTER($P$2:$P146, ARRAYFORMULA(ISNUMBER(FIND($P$2:$P146, G12))))) &gt; 0, COUNTA(FILTER($P$2:$P146, ARRAYFORMULA(ISNUMBER(FIND($P$2:$P146, L12))))) &gt; 0), NOT(ISNUMBER(B12))), TRUE(), FALSE())"),FALSE)</f>
        <v>0</v>
      </c>
      <c r="R12" s="76" t="str">
        <f ca="1">IFERROR(__xludf.DUMMYFUNCTION("IF(ISNA(JOIN("", "", FILTER($P$2:$P146, ARRAYFORMULA(ISNUMBER(FIND($P$2:$P146, G12))), NOT(ISBLANK($P$2:$P146))))), "" "", JOIN("", "", FILTER($P$2:$P146, ARRAYFORMULA(ISNUMBER(FIND($P$2:$P146, G12))), NOT(ISBLANK($P$2:$P146)))))")," ")</f>
        <v xml:space="preserve"> </v>
      </c>
      <c r="S12" s="76" t="str">
        <f ca="1">IFERROR(__xludf.DUMMYFUNCTION("IF(ISNA(JOIN("", "", FILTER($P$2:$P146, ARRAYFORMULA(ISNUMBER(FIND($P$2:$P146, L12))), NOT(ISBLANK($P$2:$P146))))), "" "", JOIN("", "", FILTER($P$2:$P146, ARRAYFORMULA(ISNUMBER(FIND($P$2:$P146, L12))), NOT(ISBLANK($P$2:$P146)))))")," ")</f>
        <v xml:space="preserve"> </v>
      </c>
    </row>
    <row r="13" spans="1:19" ht="15.75" customHeight="1" x14ac:dyDescent="0.25">
      <c r="A13" s="166" t="s">
        <v>85</v>
      </c>
      <c r="B13" s="77"/>
      <c r="C13" s="78"/>
      <c r="D13" s="242" t="s">
        <v>345</v>
      </c>
      <c r="E13" s="79">
        <v>1</v>
      </c>
      <c r="F13" s="86"/>
      <c r="G13" s="80" t="s">
        <v>333</v>
      </c>
      <c r="H13" s="78"/>
      <c r="I13" s="242" t="s">
        <v>324</v>
      </c>
      <c r="J13" s="78"/>
      <c r="K13" s="78"/>
      <c r="L13" s="298" t="s">
        <v>337</v>
      </c>
      <c r="M13" s="289" t="s">
        <v>375</v>
      </c>
      <c r="N13" s="88"/>
      <c r="O13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""0"")),G13 &amp; "" "" &amp; L13),"""")), ARRAYFORMULA(IFERROR(SEARCH(INDIRECT(""$P$2:$P"" &amp; TEXT(COUNTIF(($P$2:P146), ""&lt;&gt;""), ""0"")),G13 &amp; "" "" &amp; L1"&amp;"3),"""")) &lt;&gt; """"))), 0)"),"#REF!")</f>
        <v>#REF!</v>
      </c>
      <c r="P13" s="89"/>
      <c r="Q13" s="84" t="b">
        <f ca="1">IFERROR(__xludf.DUMMYFUNCTION("IF(AND(OR(COUNTA(FILTER($P$2:$P146, ARRAYFORMULA(ISNUMBER(FIND($P$2:$P146, G13))))) &gt; 0, COUNTA(FILTER($P$2:$P146, ARRAYFORMULA(ISNUMBER(FIND($P$2:$P146, L13))))) &gt; 0), NOT(ISNUMBER(B13))), TRUE(), FALSE())"),FALSE)</f>
        <v>0</v>
      </c>
      <c r="R13" s="84" t="str">
        <f ca="1">IFERROR(__xludf.DUMMYFUNCTION("IF(ISNA(JOIN("", "", FILTER($P$2:$P146, ARRAYFORMULA(ISNUMBER(FIND($P$2:$P146, G13))), NOT(ISBLANK($P$2:$P146))))), "" "", JOIN("", "", FILTER($P$2:$P146, ARRAYFORMULA(ISNUMBER(FIND($P$2:$P146, G13))), NOT(ISBLANK($P$2:$P146)))))")," ")</f>
        <v xml:space="preserve"> </v>
      </c>
      <c r="S13" s="84" t="str">
        <f ca="1">IFERROR(__xludf.DUMMYFUNCTION("IF(ISNA(JOIN("", "", FILTER($P$2:$P146, ARRAYFORMULA(ISNUMBER(FIND($P$2:$P146, L13))), NOT(ISBLANK($P$2:$P146))))), "" "", JOIN("", "", FILTER($P$2:$P146, ARRAYFORMULA(ISNUMBER(FIND($P$2:$P146, L13))), NOT(ISBLANK($P$2:$P146)))))")," ")</f>
        <v xml:space="preserve"> </v>
      </c>
    </row>
    <row r="14" spans="1:19" ht="15.75" customHeight="1" x14ac:dyDescent="0.25">
      <c r="A14" s="166" t="s">
        <v>86</v>
      </c>
      <c r="B14" s="67"/>
      <c r="C14" s="68"/>
      <c r="D14" s="241" t="s">
        <v>345</v>
      </c>
      <c r="E14" s="69">
        <v>1</v>
      </c>
      <c r="F14" s="86"/>
      <c r="G14" s="295" t="s">
        <v>335</v>
      </c>
      <c r="H14" s="68"/>
      <c r="I14" s="241" t="s">
        <v>324</v>
      </c>
      <c r="J14" s="68"/>
      <c r="K14" s="68"/>
      <c r="L14" s="71" t="s">
        <v>336</v>
      </c>
      <c r="M14" s="285" t="s">
        <v>373</v>
      </c>
      <c r="N14" s="90"/>
      <c r="O14" s="74" t="b">
        <f ca="1">IFERROR(__xludf.DUMMYFUNCTION("IF(ROW(B25)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""0"")),G14 &amp; "" "" &amp; L14),"""")), ARRAYFORMULA(IFERROR(SEARCH(INDIRECT(""$P$2:$P"" &amp; TEXT(COUNTIF(($P$2:P146), ""&lt;&gt;""), ""0"")),G14 &amp; "" "" &amp; L14)"&amp;","""")) &lt;&gt; """"))), 0)"),FALSE)</f>
        <v>0</v>
      </c>
      <c r="P14" s="91"/>
      <c r="Q14" s="76" t="b">
        <f ca="1">IFERROR(__xludf.DUMMYFUNCTION("IF(AND(OR(COUNTA(FILTER($P$2:$P146, ARRAYFORMULA(ISNUMBER(FIND($P$2:$P146, G14))))) &gt; 0, COUNTA(FILTER($P$2:$P146, ARRAYFORMULA(ISNUMBER(FIND($P$2:$P146, L14))))) &gt; 0), NOT(ISNUMBER(B14))), TRUE(), FALSE())"),FALSE)</f>
        <v>0</v>
      </c>
      <c r="R14" s="76" t="str">
        <f ca="1">IFERROR(__xludf.DUMMYFUNCTION("IF(ISNA(JOIN("", "", FILTER($P$2:$P146, ARRAYFORMULA(ISNUMBER(FIND($P$2:$P146, G14))), NOT(ISBLANK($P$2:$P146))))), "" "", JOIN("", "", FILTER($P$2:$P146, ARRAYFORMULA(ISNUMBER(FIND($P$2:$P146, G14))), NOT(ISBLANK($P$2:$P146)))))")," ")</f>
        <v xml:space="preserve"> </v>
      </c>
      <c r="S14" s="76" t="str">
        <f ca="1">IFERROR(__xludf.DUMMYFUNCTION("IF(ISNA(JOIN("", "", FILTER($P$2:$P146, ARRAYFORMULA(ISNUMBER(FIND($P$2:$P146, L14))), NOT(ISBLANK($P$2:$P146))))), "" "", JOIN("", "", FILTER($P$2:$P146, ARRAYFORMULA(ISNUMBER(FIND($P$2:$P146, L14))), NOT(ISBLANK($P$2:$P146)))))")," ")</f>
        <v xml:space="preserve"> </v>
      </c>
    </row>
    <row r="15" spans="1:19" ht="15.75" customHeight="1" x14ac:dyDescent="0.25">
      <c r="A15" s="166" t="s">
        <v>87</v>
      </c>
      <c r="B15" s="77"/>
      <c r="C15" s="78"/>
      <c r="D15" s="242" t="s">
        <v>345</v>
      </c>
      <c r="E15" s="79">
        <v>1</v>
      </c>
      <c r="F15" s="86"/>
      <c r="G15" s="296" t="s">
        <v>334</v>
      </c>
      <c r="H15" s="78"/>
      <c r="I15" s="242" t="s">
        <v>324</v>
      </c>
      <c r="J15" s="78"/>
      <c r="K15" s="78"/>
      <c r="L15" s="246" t="s">
        <v>363</v>
      </c>
      <c r="M15" s="289" t="s">
        <v>376</v>
      </c>
      <c r="N15" s="88"/>
      <c r="O15" s="83" t="b">
        <f ca="1">IFERROR(__xludf.DUMMYFUNCTION("IF(ROW(B24)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""0"")),G15 &amp; "" "" &amp; L15),"""")), ARRAYFORMULA(IFERROR(SEARCH(INDIRECT(""$P$2:$P"" &amp; TEXT(COUNTIF(($P$2:P146), ""&lt;&gt;""), ""0"")),G15 &amp; "" "" &amp; L15)"&amp;","""")) &lt;&gt; """"))), 0)"),FALSE)</f>
        <v>0</v>
      </c>
      <c r="P15" s="89"/>
      <c r="Q15" s="84" t="b">
        <f ca="1">IFERROR(__xludf.DUMMYFUNCTION("IF(AND(OR(COUNTA(FILTER($P$2:$P146, ARRAYFORMULA(ISNUMBER(FIND($P$2:$P146, G15))))) &gt; 0, COUNTA(FILTER($P$2:$P146, ARRAYFORMULA(ISNUMBER(FIND($P$2:$P146, L15))))) &gt; 0), NOT(ISNUMBER(B15))), TRUE(), FALSE())"),FALSE)</f>
        <v>0</v>
      </c>
      <c r="R15" s="84" t="str">
        <f ca="1">IFERROR(__xludf.DUMMYFUNCTION("IF(ISNA(JOIN("", "", FILTER($P$2:$P146, ARRAYFORMULA(ISNUMBER(FIND($P$2:$P146, G15))), NOT(ISBLANK($P$2:$P146))))), "" "", JOIN("", "", FILTER($P$2:$P146, ARRAYFORMULA(ISNUMBER(FIND($P$2:$P146, G15))), NOT(ISBLANK($P$2:$P146)))))")," ")</f>
        <v xml:space="preserve"> </v>
      </c>
      <c r="S15" s="84" t="str">
        <f ca="1">IFERROR(__xludf.DUMMYFUNCTION("IF(ISNA(JOIN("", "", FILTER($P$2:$P146, ARRAYFORMULA(ISNUMBER(FIND($P$2:$P146, L15))), NOT(ISBLANK($P$2:$P146))))), "" "", JOIN("", "", FILTER($P$2:$P146, ARRAYFORMULA(ISNUMBER(FIND($P$2:$P146, L15))), NOT(ISBLANK($P$2:$P146)))))")," ")</f>
        <v xml:space="preserve"> </v>
      </c>
    </row>
    <row r="16" spans="1:19" ht="15.75" customHeight="1" x14ac:dyDescent="0.25">
      <c r="A16" s="166" t="s">
        <v>88</v>
      </c>
      <c r="B16" s="67"/>
      <c r="C16" s="68"/>
      <c r="D16" s="241" t="s">
        <v>30</v>
      </c>
      <c r="E16" s="69">
        <v>1</v>
      </c>
      <c r="F16" s="86"/>
      <c r="G16" s="70" t="s">
        <v>326</v>
      </c>
      <c r="H16" s="68"/>
      <c r="I16" s="241" t="s">
        <v>324</v>
      </c>
      <c r="J16" s="68"/>
      <c r="K16" s="68"/>
      <c r="L16" s="297" t="s">
        <v>332</v>
      </c>
      <c r="M16" s="285" t="s">
        <v>377</v>
      </c>
      <c r="N16" s="90"/>
      <c r="O16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""0"")),G16 &amp; "" "" &amp; L16),"""")), ARRAYFORMULA(IFERROR(SEARCH(INDIRECT(""$P$2:$P"" &amp; TEXT(COUNTIF(($P$2:P146), ""&lt;&gt;""), ""0"")),G16 &amp; "" "" &amp; L1"&amp;"6),"""")) &lt;&gt; """"))), 0)"),"#REF!")</f>
        <v>#REF!</v>
      </c>
      <c r="P16" s="91"/>
      <c r="Q16" s="76" t="b">
        <f ca="1">IFERROR(__xludf.DUMMYFUNCTION("IF(AND(OR(COUNTA(FILTER($P$2:$P146, ARRAYFORMULA(ISNUMBER(FIND($P$2:$P146, G16))))) &gt; 0, COUNTA(FILTER($P$2:$P146, ARRAYFORMULA(ISNUMBER(FIND($P$2:$P146, L16))))) &gt; 0), NOT(ISNUMBER(#REF!))), TRUE(), FALSE())"),FALSE)</f>
        <v>0</v>
      </c>
      <c r="R16" s="76" t="str">
        <f ca="1">IFERROR(__xludf.DUMMYFUNCTION("IF(ISNA(JOIN("", "", FILTER($P$2:$P146, ARRAYFORMULA(ISNUMBER(FIND($P$2:$P146, G16))), NOT(ISBLANK($P$2:$P146))))), "" "", JOIN("", "", FILTER($P$2:$P146, ARRAYFORMULA(ISNUMBER(FIND($P$2:$P146, G16))), NOT(ISBLANK($P$2:$P146)))))")," ")</f>
        <v xml:space="preserve"> </v>
      </c>
      <c r="S16" s="76" t="str">
        <f ca="1">IFERROR(__xludf.DUMMYFUNCTION("IF(ISNA(JOIN("", "", FILTER($P$2:$P146, ARRAYFORMULA(ISNUMBER(FIND($P$2:$P146, L16))), NOT(ISBLANK($P$2:$P146))))), "" "", JOIN("", "", FILTER($P$2:$P146, ARRAYFORMULA(ISNUMBER(FIND($P$2:$P146, L16))), NOT(ISBLANK($P$2:$P146)))))")," ")</f>
        <v xml:space="preserve"> </v>
      </c>
    </row>
    <row r="17" spans="1:19" ht="15.75" customHeight="1" x14ac:dyDescent="0.25">
      <c r="A17" s="166" t="s">
        <v>89</v>
      </c>
      <c r="B17" s="77"/>
      <c r="C17" s="78"/>
      <c r="D17" s="242" t="s">
        <v>30</v>
      </c>
      <c r="E17" s="79">
        <v>1</v>
      </c>
      <c r="F17" s="86"/>
      <c r="G17" s="80" t="s">
        <v>327</v>
      </c>
      <c r="H17" s="78"/>
      <c r="I17" s="242" t="s">
        <v>324</v>
      </c>
      <c r="J17" s="78"/>
      <c r="K17" s="78"/>
      <c r="L17" s="298" t="s">
        <v>330</v>
      </c>
      <c r="M17" s="289" t="s">
        <v>380</v>
      </c>
      <c r="N17" s="88"/>
      <c r="O17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""0"")),G17 &amp; "" "" &amp; L17),"""")), ARRAYFORMULA(IFERROR(SEARCH(INDIRECT(""$P$2:$P"" &amp; TEXT(COUNTIF(($P$2:P146), ""&lt;&gt;""), ""0"")),G17 &amp; "" "" &amp; L1"&amp;"7),"""")) &lt;&gt; """"))), 0)"),"#REF!")</f>
        <v>#REF!</v>
      </c>
      <c r="P17" s="89"/>
      <c r="Q17" s="84" t="b">
        <f ca="1">IFERROR(__xludf.DUMMYFUNCTION("IF(AND(OR(COUNTA(FILTER($P$2:$P146, ARRAYFORMULA(ISNUMBER(FIND($P$2:$P146, G17))))) &gt; 0, COUNTA(FILTER($P$2:$P146, ARRAYFORMULA(ISNUMBER(FIND($P$2:$P146, L17))))) &gt; 0), NOT(ISNUMBER(#REF!))), TRUE(), FALSE())"),FALSE)</f>
        <v>0</v>
      </c>
      <c r="R17" s="84" t="str">
        <f ca="1">IFERROR(__xludf.DUMMYFUNCTION("IF(ISNA(JOIN("", "", FILTER($P$2:$P146, ARRAYFORMULA(ISNUMBER(FIND($P$2:$P146, G17))), NOT(ISBLANK($P$2:$P146))))), "" "", JOIN("", "", FILTER($P$2:$P146, ARRAYFORMULA(ISNUMBER(FIND($P$2:$P146, G17))), NOT(ISBLANK($P$2:$P146)))))")," ")</f>
        <v xml:space="preserve"> </v>
      </c>
      <c r="S17" s="84" t="str">
        <f ca="1">IFERROR(__xludf.DUMMYFUNCTION("IF(ISNA(JOIN("", "", FILTER($P$2:$P146, ARRAYFORMULA(ISNUMBER(FIND($P$2:$P146, L17))), NOT(ISBLANK($P$2:$P146))))), "" "", JOIN("", "", FILTER($P$2:$P146, ARRAYFORMULA(ISNUMBER(FIND($P$2:$P146, L17))), NOT(ISBLANK($P$2:$P146)))))")," ")</f>
        <v xml:space="preserve"> </v>
      </c>
    </row>
    <row r="18" spans="1:19" ht="15.75" customHeight="1" x14ac:dyDescent="0.25">
      <c r="A18" s="166" t="s">
        <v>90</v>
      </c>
      <c r="B18" s="67"/>
      <c r="C18" s="68"/>
      <c r="D18" s="241" t="s">
        <v>30</v>
      </c>
      <c r="E18" s="69">
        <v>1</v>
      </c>
      <c r="F18" s="86"/>
      <c r="G18" s="295" t="s">
        <v>328</v>
      </c>
      <c r="H18" s="68"/>
      <c r="I18" s="241" t="s">
        <v>324</v>
      </c>
      <c r="J18" s="68"/>
      <c r="K18" s="68"/>
      <c r="L18" s="71" t="s">
        <v>331</v>
      </c>
      <c r="M18" s="285" t="s">
        <v>378</v>
      </c>
      <c r="N18" s="73"/>
      <c r="O18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""0"")),G18 &amp; "" "" &amp; L18),"""")), ARRAYFORMULA(IFERROR(SEARCH(INDIRECT(""$P$2:$P"" &amp; TEXT(COUNTIF(($P$2:P146), ""&lt;&gt;""), ""0"")),G18 &amp; "" "" &amp; L1"&amp;"8),"""")) &lt;&gt; """"))), 0)"),"#REF!")</f>
        <v>#REF!</v>
      </c>
      <c r="P18" s="91"/>
      <c r="Q18" s="76" t="b">
        <f ca="1">IFERROR(__xludf.DUMMYFUNCTION("IF(AND(OR(COUNTA(FILTER($P$2:$P146, ARRAYFORMULA(ISNUMBER(FIND($P$2:$P146, G18))))) &gt; 0, COUNTA(FILTER($P$2:$P146, ARRAYFORMULA(ISNUMBER(FIND($P$2:$P146, L18))))) &gt; 0), NOT(ISNUMBER(B18))), TRUE(), FALSE())"),FALSE)</f>
        <v>0</v>
      </c>
      <c r="R18" s="76" t="str">
        <f ca="1">IFERROR(__xludf.DUMMYFUNCTION("IF(ISNA(JOIN("", "", FILTER($P$2:$P146, ARRAYFORMULA(ISNUMBER(FIND($P$2:$P146, G18))), NOT(ISBLANK($P$2:$P146))))), "" "", JOIN("", "", FILTER($P$2:$P146, ARRAYFORMULA(ISNUMBER(FIND($P$2:$P146, G18))), NOT(ISBLANK($P$2:$P146)))))")," ")</f>
        <v xml:space="preserve"> </v>
      </c>
      <c r="S18" s="76" t="str">
        <f ca="1">IFERROR(__xludf.DUMMYFUNCTION("IF(ISNA(JOIN("", "", FILTER($P$2:$P146, ARRAYFORMULA(ISNUMBER(FIND($P$2:$P146, L18))), NOT(ISBLANK($P$2:$P146))))), "" "", JOIN("", "", FILTER($P$2:$P146, ARRAYFORMULA(ISNUMBER(FIND($P$2:$P146, L18))), NOT(ISBLANK($P$2:$P146)))))")," ")</f>
        <v xml:space="preserve"> </v>
      </c>
    </row>
    <row r="19" spans="1:19" ht="15.75" customHeight="1" x14ac:dyDescent="0.25">
      <c r="A19" s="166" t="s">
        <v>91</v>
      </c>
      <c r="B19" s="77"/>
      <c r="C19" s="78"/>
      <c r="D19" s="242" t="s">
        <v>31</v>
      </c>
      <c r="E19" s="79">
        <v>1</v>
      </c>
      <c r="F19" s="86"/>
      <c r="G19" s="80" t="s">
        <v>341</v>
      </c>
      <c r="H19" s="78"/>
      <c r="I19" s="242" t="s">
        <v>324</v>
      </c>
      <c r="J19" s="78"/>
      <c r="K19" s="78"/>
      <c r="L19" s="298" t="s">
        <v>338</v>
      </c>
      <c r="M19" s="289" t="s">
        <v>379</v>
      </c>
      <c r="N19" s="88"/>
      <c r="O19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""0"")),G19 &amp; "" "" &amp; L19),"""")), ARRAYFORMULA(IFERROR(SEARCH(INDIRECT(""$P$2:$P"" &amp; TEXT(COUNTIF(($P$2:P146), ""&lt;&gt;""), ""0"")),G19 &amp; "" "" &amp; L1"&amp;"9),"""")) &lt;&gt; """"))), 0)"),"#REF!")</f>
        <v>#REF!</v>
      </c>
      <c r="P19" s="89"/>
      <c r="Q19" s="84" t="b">
        <f ca="1">IFERROR(__xludf.DUMMYFUNCTION("IF(AND(OR(COUNTA(FILTER($P$2:$P146, ARRAYFORMULA(ISNUMBER(FIND($P$2:$P146, G19))))) &gt; 0, COUNTA(FILTER($P$2:$P146, ARRAYFORMULA(ISNUMBER(FIND($P$2:$P146, L19))))) &gt; 0), NOT(ISNUMBER(B19))), TRUE(), FALSE())"),FALSE)</f>
        <v>0</v>
      </c>
      <c r="R19" s="84" t="str">
        <f ca="1">IFERROR(__xludf.DUMMYFUNCTION("IF(ISNA(JOIN("", "", FILTER($P$2:$P146, ARRAYFORMULA(ISNUMBER(FIND($P$2:$P146, G19))), NOT(ISBLANK($P$2:$P146))))), "" "", JOIN("", "", FILTER($P$2:$P146, ARRAYFORMULA(ISNUMBER(FIND($P$2:$P146, G19))), NOT(ISBLANK($P$2:$P146)))))")," ")</f>
        <v xml:space="preserve"> </v>
      </c>
      <c r="S19" s="84" t="str">
        <f ca="1">IFERROR(__xludf.DUMMYFUNCTION("IF(ISNA(JOIN("", "", FILTER($P$2:$P146, ARRAYFORMULA(ISNUMBER(FIND($P$2:$P146, L19))), NOT(ISBLANK($P$2:$P146))))), "" "", JOIN("", "", FILTER($P$2:$P146, ARRAYFORMULA(ISNUMBER(FIND($P$2:$P146, L19))), NOT(ISBLANK($P$2:$P146)))))")," ")</f>
        <v xml:space="preserve"> </v>
      </c>
    </row>
    <row r="20" spans="1:19" ht="15.75" customHeight="1" x14ac:dyDescent="0.25">
      <c r="A20" s="166" t="s">
        <v>92</v>
      </c>
      <c r="B20" s="67"/>
      <c r="C20" s="68"/>
      <c r="D20" s="241" t="s">
        <v>31</v>
      </c>
      <c r="E20" s="69">
        <v>1</v>
      </c>
      <c r="F20" s="86"/>
      <c r="G20" s="295" t="s">
        <v>340</v>
      </c>
      <c r="H20" s="68"/>
      <c r="I20" s="241" t="s">
        <v>324</v>
      </c>
      <c r="J20" s="68"/>
      <c r="K20" s="68"/>
      <c r="L20" s="71" t="s">
        <v>343</v>
      </c>
      <c r="M20" s="285" t="s">
        <v>373</v>
      </c>
      <c r="N20" s="90"/>
      <c r="O20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""0"")),G20 &amp; "" "" &amp; L20),"""")), ARRAYFORMULA(IFERROR(SEARCH(INDIRECT(""$P$2:$P"" &amp; TEXT(COUNTIF(($P$2:P146), ""&lt;&gt;""), ""0"")),G20 &amp; "" "" &amp; L2"&amp;"0),"""")) &lt;&gt; """"))), 0)"),"#REF!")</f>
        <v>#REF!</v>
      </c>
      <c r="P20" s="91"/>
      <c r="Q20" s="76" t="b">
        <f ca="1">IFERROR(__xludf.DUMMYFUNCTION("IF(AND(OR(COUNTA(FILTER($P$2:$P146, ARRAYFORMULA(ISNUMBER(FIND($P$2:$P146, G20))))) &gt; 0, COUNTA(FILTER($P$2:$P146, ARRAYFORMULA(ISNUMBER(FIND($P$2:$P146, L20))))) &gt; 0), NOT(ISNUMBER(B20))), TRUE(), FALSE())"),FALSE)</f>
        <v>0</v>
      </c>
      <c r="R20" s="76" t="str">
        <f ca="1">IFERROR(__xludf.DUMMYFUNCTION("IF(ISNA(JOIN("", "", FILTER($P$2:$P146, ARRAYFORMULA(ISNUMBER(FIND($P$2:$P146, G20))), NOT(ISBLANK($P$2:$P146))))), "" "", JOIN("", "", FILTER($P$2:$P146, ARRAYFORMULA(ISNUMBER(FIND($P$2:$P146, G20))), NOT(ISBLANK($P$2:$P146)))))")," ")</f>
        <v xml:space="preserve"> </v>
      </c>
      <c r="S20" s="76" t="str">
        <f ca="1">IFERROR(__xludf.DUMMYFUNCTION("IF(ISNA(JOIN("", "", FILTER($P$2:$P146, ARRAYFORMULA(ISNUMBER(FIND($P$2:$P146, L20))), NOT(ISBLANK($P$2:$P146))))), "" "", JOIN("", "", FILTER($P$2:$P146, ARRAYFORMULA(ISNUMBER(FIND($P$2:$P146, L20))), NOT(ISBLANK($P$2:$P146)))))")," ")</f>
        <v xml:space="preserve"> </v>
      </c>
    </row>
    <row r="21" spans="1:19" ht="15.75" customHeight="1" x14ac:dyDescent="0.25">
      <c r="A21" s="166" t="s">
        <v>93</v>
      </c>
      <c r="B21" s="77"/>
      <c r="C21" s="78"/>
      <c r="D21" s="242" t="s">
        <v>31</v>
      </c>
      <c r="E21" s="79">
        <v>1</v>
      </c>
      <c r="F21" s="86"/>
      <c r="G21" s="80" t="s">
        <v>342</v>
      </c>
      <c r="H21" s="78"/>
      <c r="I21" s="242" t="s">
        <v>324</v>
      </c>
      <c r="J21" s="78"/>
      <c r="K21" s="78"/>
      <c r="L21" s="298" t="s">
        <v>344</v>
      </c>
      <c r="M21" s="289" t="s">
        <v>387</v>
      </c>
      <c r="N21" s="88"/>
      <c r="O21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""0"")),G21 &amp; "" "" &amp; L21),"""")), ARRAYFORMULA(IFERROR(SEARCH(INDIRECT(""$P$2:$P"" &amp; TEXT(COUNTIF(($P$2:P146), ""&lt;&gt;""), ""0"")),G21 &amp; "" "" &amp; L2"&amp;"1),"""")) &lt;&gt; """"))), 0)"),"#REF!")</f>
        <v>#REF!</v>
      </c>
      <c r="P21" s="89"/>
      <c r="Q21" s="84" t="b">
        <f ca="1">IFERROR(__xludf.DUMMYFUNCTION("IF(AND(OR(COUNTA(FILTER($P$2:$P146, ARRAYFORMULA(ISNUMBER(FIND($P$2:$P146, G21))))) &gt; 0, COUNTA(FILTER($P$2:$P146, ARRAYFORMULA(ISNUMBER(FIND($P$2:$P146, L21))))) &gt; 0), NOT(ISNUMBER(B21))), TRUE(), FALSE())"),FALSE)</f>
        <v>0</v>
      </c>
      <c r="R21" s="84" t="str">
        <f ca="1">IFERROR(__xludf.DUMMYFUNCTION("IF(ISNA(JOIN("", "", FILTER($P$2:$P146, ARRAYFORMULA(ISNUMBER(FIND($P$2:$P146, G21))), NOT(ISBLANK($P$2:$P146))))), "" "", JOIN("", "", FILTER($P$2:$P146, ARRAYFORMULA(ISNUMBER(FIND($P$2:$P146, G21))), NOT(ISBLANK($P$2:$P146)))))")," ")</f>
        <v xml:space="preserve"> </v>
      </c>
      <c r="S21" s="84" t="str">
        <f ca="1">IFERROR(__xludf.DUMMYFUNCTION("IF(ISNA(JOIN("", "", FILTER($P$2:$P146, ARRAYFORMULA(ISNUMBER(FIND($P$2:$P146, L21))), NOT(ISBLANK($P$2:$P146))))), "" "", JOIN("", "", FILTER($P$2:$P146, ARRAYFORMULA(ISNUMBER(FIND($P$2:$P146, L21))), NOT(ISBLANK($P$2:$P146)))))")," ")</f>
        <v xml:space="preserve"> </v>
      </c>
    </row>
    <row r="22" spans="1:19" ht="15.75" customHeight="1" x14ac:dyDescent="0.25">
      <c r="A22" s="166" t="s">
        <v>94</v>
      </c>
      <c r="B22" s="67"/>
      <c r="C22" s="68"/>
      <c r="D22" s="68" t="s">
        <v>230</v>
      </c>
      <c r="E22" s="69">
        <v>2</v>
      </c>
      <c r="F22" s="86"/>
      <c r="G22" s="70" t="s">
        <v>308</v>
      </c>
      <c r="H22" s="68"/>
      <c r="I22" s="241" t="s">
        <v>324</v>
      </c>
      <c r="J22" s="68"/>
      <c r="K22" s="68"/>
      <c r="L22" s="297" t="s">
        <v>309</v>
      </c>
      <c r="M22" s="72"/>
      <c r="N22" s="73" t="s">
        <v>347</v>
      </c>
      <c r="O22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""0"")),G22 &amp; "" "" &amp; L22),"""")), ARRAYFORMULA(IFERROR(SEARCH(INDIRECT(""$P$2:$P"" &amp; TEXT(COUNTIF(($P$2:P146), ""&lt;&gt;""), ""0"")),G22 &amp; "" "" &amp; L2"&amp;"2),"""")) &lt;&gt; """"))), 0)"),"#REF!")</f>
        <v>#REF!</v>
      </c>
      <c r="P22" s="91"/>
      <c r="Q22" s="76" t="b">
        <f ca="1">IFERROR(__xludf.DUMMYFUNCTION("IF(AND(OR(COUNTA(FILTER($P$2:$P146, ARRAYFORMULA(ISNUMBER(FIND($P$2:$P146, G22))))) &gt; 0, COUNTA(FILTER($P$2:$P146, ARRAYFORMULA(ISNUMBER(FIND($P$2:$P146, L22))))) &gt; 0), NOT(ISNUMBER(B22))), TRUE(), FALSE())"),FALSE)</f>
        <v>0</v>
      </c>
      <c r="R22" s="76" t="str">
        <f ca="1">IFERROR(__xludf.DUMMYFUNCTION("IF(ISNA(JOIN("", "", FILTER($P$2:$P146, ARRAYFORMULA(ISNUMBER(FIND($P$2:$P146, G22))), NOT(ISBLANK($P$2:$P146))))), "" "", JOIN("", "", FILTER($P$2:$P146, ARRAYFORMULA(ISNUMBER(FIND($P$2:$P146, G22))), NOT(ISBLANK($P$2:$P146)))))")," ")</f>
        <v xml:space="preserve"> </v>
      </c>
      <c r="S22" s="76" t="str">
        <f ca="1">IFERROR(__xludf.DUMMYFUNCTION("IF(ISNA(JOIN("", "", FILTER($P$2:$P146, ARRAYFORMULA(ISNUMBER(FIND($P$2:$P146, L22))), NOT(ISBLANK($P$2:$P146))))), "" "", JOIN("", "", FILTER($P$2:$P146, ARRAYFORMULA(ISNUMBER(FIND($P$2:$P146, L22))), NOT(ISBLANK($P$2:$P146)))))")," ")</f>
        <v xml:space="preserve"> </v>
      </c>
    </row>
    <row r="23" spans="1:19" ht="15.75" customHeight="1" x14ac:dyDescent="0.25">
      <c r="A23" s="166" t="s">
        <v>95</v>
      </c>
      <c r="B23" s="77"/>
      <c r="C23" s="78"/>
      <c r="D23" s="78" t="s">
        <v>230</v>
      </c>
      <c r="E23" s="79">
        <v>2</v>
      </c>
      <c r="F23" s="86"/>
      <c r="G23" s="296" t="s">
        <v>307</v>
      </c>
      <c r="H23" s="78"/>
      <c r="I23" s="242" t="s">
        <v>324</v>
      </c>
      <c r="J23" s="78"/>
      <c r="K23" s="78"/>
      <c r="L23" s="81" t="s">
        <v>320</v>
      </c>
      <c r="M23" s="289" t="s">
        <v>397</v>
      </c>
      <c r="N23" s="88"/>
      <c r="O23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""0"")),G23 &amp; "" "" &amp; L23),"""")), ARRAYFORMULA(IFERROR(SEARCH(INDIRECT(""$P$2:$P"" &amp; TEXT(COUNTIF(($P$2:P146), ""&lt;&gt;""), ""0"")),G23 &amp; "" "" &amp; L2"&amp;"3),"""")) &lt;&gt; """"))), 0)"),"#REF!")</f>
        <v>#REF!</v>
      </c>
      <c r="P23" s="89"/>
      <c r="Q23" s="84" t="b">
        <f ca="1">IFERROR(__xludf.DUMMYFUNCTION("IF(AND(OR(COUNTA(FILTER($P$2:$P146, ARRAYFORMULA(ISNUMBER(FIND($P$2:$P146, G23))))) &gt; 0, COUNTA(FILTER($P$2:$P146, ARRAYFORMULA(ISNUMBER(FIND($P$2:$P146, L23))))) &gt; 0), NOT(ISNUMBER(B23))), TRUE(), FALSE())"),FALSE)</f>
        <v>0</v>
      </c>
      <c r="R23" s="84" t="str">
        <f ca="1">IFERROR(__xludf.DUMMYFUNCTION("IF(ISNA(JOIN("", "", FILTER($P$2:$P146, ARRAYFORMULA(ISNUMBER(FIND($P$2:$P146, G23))), NOT(ISBLANK($P$2:$P146))))), "" "", JOIN("", "", FILTER($P$2:$P146, ARRAYFORMULA(ISNUMBER(FIND($P$2:$P146, G23))), NOT(ISBLANK($P$2:$P146)))))")," ")</f>
        <v xml:space="preserve"> </v>
      </c>
      <c r="S23" s="84" t="str">
        <f ca="1">IFERROR(__xludf.DUMMYFUNCTION("IF(ISNA(JOIN("", "", FILTER($P$2:$P146, ARRAYFORMULA(ISNUMBER(FIND($P$2:$P146, L23))), NOT(ISBLANK($P$2:$P146))))), "" "", JOIN("", "", FILTER($P$2:$P146, ARRAYFORMULA(ISNUMBER(FIND($P$2:$P146, L23))), NOT(ISBLANK($P$2:$P146)))))")," ")</f>
        <v xml:space="preserve"> </v>
      </c>
    </row>
    <row r="24" spans="1:19" ht="15.75" customHeight="1" x14ac:dyDescent="0.25">
      <c r="A24" s="166" t="s">
        <v>96</v>
      </c>
      <c r="B24" s="67"/>
      <c r="C24" s="68"/>
      <c r="D24" s="68" t="s">
        <v>230</v>
      </c>
      <c r="E24" s="69">
        <v>2</v>
      </c>
      <c r="F24" s="86"/>
      <c r="G24" s="295" t="s">
        <v>305</v>
      </c>
      <c r="H24" s="68"/>
      <c r="I24" s="241" t="s">
        <v>324</v>
      </c>
      <c r="J24" s="68"/>
      <c r="K24" s="68"/>
      <c r="L24" s="71" t="s">
        <v>310</v>
      </c>
      <c r="M24" s="285" t="s">
        <v>393</v>
      </c>
      <c r="N24" s="90"/>
      <c r="O24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""0"")),G24 &amp; "" "" &amp; L24),"""")), ARRAYFORMULA(IFERROR(SEARCH(INDIRECT(""$P$2:$P"" &amp; TEXT(COUNTIF(($P$2:P146), ""&lt;&gt;""), ""0"")),G24 &amp; "" "" &amp; L2"&amp;"4),"""")) &lt;&gt; """"))), 0)"),"#REF!")</f>
        <v>#REF!</v>
      </c>
      <c r="P24" s="91"/>
      <c r="Q24" s="76" t="b">
        <f ca="1">IFERROR(__xludf.DUMMYFUNCTION("IF(AND(OR(COUNTA(FILTER($P$2:$P146, ARRAYFORMULA(ISNUMBER(FIND($P$2:$P146, G24))))) &gt; 0, COUNTA(FILTER($P$2:$P146, ARRAYFORMULA(ISNUMBER(FIND($P$2:$P146, L24))))) &gt; 0), NOT(ISNUMBER(B24))), TRUE(), FALSE())"),FALSE)</f>
        <v>0</v>
      </c>
      <c r="R24" s="76" t="str">
        <f ca="1">IFERROR(__xludf.DUMMYFUNCTION("IF(ISNA(JOIN("", "", FILTER($P$2:$P146, ARRAYFORMULA(ISNUMBER(FIND($P$2:$P146, G24))), NOT(ISBLANK($P$2:$P146))))), "" "", JOIN("", "", FILTER($P$2:$P146, ARRAYFORMULA(ISNUMBER(FIND($P$2:$P146, G24))), NOT(ISBLANK($P$2:$P146)))))")," ")</f>
        <v xml:space="preserve"> </v>
      </c>
      <c r="S24" s="76" t="str">
        <f ca="1">IFERROR(__xludf.DUMMYFUNCTION("IF(ISNA(JOIN("", "", FILTER($P$2:$P146, ARRAYFORMULA(ISNUMBER(FIND($P$2:$P146, L24))), NOT(ISBLANK($P$2:$P146))))), "" "", JOIN("", "", FILTER($P$2:$P146, ARRAYFORMULA(ISNUMBER(FIND($P$2:$P146, L24))), NOT(ISBLANK($P$2:$P146)))))")," ")</f>
        <v xml:space="preserve"> </v>
      </c>
    </row>
    <row r="25" spans="1:19" ht="15.75" customHeight="1" x14ac:dyDescent="0.25">
      <c r="A25" s="166" t="s">
        <v>97</v>
      </c>
      <c r="B25" s="77"/>
      <c r="C25" s="78"/>
      <c r="D25" s="78" t="s">
        <v>229</v>
      </c>
      <c r="E25" s="79">
        <v>2</v>
      </c>
      <c r="F25" s="86"/>
      <c r="G25" s="296" t="s">
        <v>300</v>
      </c>
      <c r="H25" s="78"/>
      <c r="I25" s="242" t="s">
        <v>324</v>
      </c>
      <c r="J25" s="78"/>
      <c r="K25" s="78"/>
      <c r="L25" s="81" t="s">
        <v>302</v>
      </c>
      <c r="M25" s="289" t="s">
        <v>396</v>
      </c>
      <c r="N25" s="88"/>
      <c r="O25" s="83" t="b">
        <f ca="1">IFERROR(__xludf.DUMMYFUNCTION("IF(ROW(B32)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""0"")),G25 &amp; "" "" &amp; L25),"""")), ARRAYFORMULA(IFERROR(SEARCH(INDIRECT(""$P$2:$P"" &amp; TEXT(COUNTIF(($P$2:P146), ""&lt;&gt;""), ""0"")),G25 &amp; "" "" &amp; L25)"&amp;","""")) &lt;&gt; """"))), 0)"),FALSE)</f>
        <v>0</v>
      </c>
      <c r="P25" s="89"/>
      <c r="Q25" s="84" t="b">
        <f ca="1">IFERROR(__xludf.DUMMYFUNCTION("IF(AND(OR(COUNTA(FILTER($P$2:$P146, ARRAYFORMULA(ISNUMBER(FIND($P$2:$P146, G25))))) &gt; 0, COUNTA(FILTER($P$2:$P146, ARRAYFORMULA(ISNUMBER(FIND($P$2:$P146, L25))))) &gt; 0), NOT(ISNUMBER(B25))), TRUE(), FALSE())"),FALSE)</f>
        <v>0</v>
      </c>
      <c r="R25" s="84" t="str">
        <f ca="1">IFERROR(__xludf.DUMMYFUNCTION("IF(ISNA(JOIN("", "", FILTER($P$2:$P146, ARRAYFORMULA(ISNUMBER(FIND($P$2:$P146, G25))), NOT(ISBLANK($P$2:$P146))))), "" "", JOIN("", "", FILTER($P$2:$P146, ARRAYFORMULA(ISNUMBER(FIND($P$2:$P146, G25))), NOT(ISBLANK($P$2:$P146)))))")," ")</f>
        <v xml:space="preserve"> </v>
      </c>
      <c r="S25" s="84" t="str">
        <f ca="1">IFERROR(__xludf.DUMMYFUNCTION("IF(ISNA(JOIN("", "", FILTER($P$2:$P146, ARRAYFORMULA(ISNUMBER(FIND($P$2:$P146, L25))), NOT(ISBLANK($P$2:$P146))))), "" "", JOIN("", "", FILTER($P$2:$P146, ARRAYFORMULA(ISNUMBER(FIND($P$2:$P146, L25))), NOT(ISBLANK($P$2:$P146)))))")," ")</f>
        <v xml:space="preserve"> </v>
      </c>
    </row>
    <row r="26" spans="1:19" ht="15.75" customHeight="1" x14ac:dyDescent="0.25">
      <c r="A26" s="166" t="s">
        <v>98</v>
      </c>
      <c r="B26" s="67"/>
      <c r="C26" s="68"/>
      <c r="D26" s="68" t="s">
        <v>229</v>
      </c>
      <c r="E26" s="69">
        <v>2</v>
      </c>
      <c r="F26" s="86"/>
      <c r="G26" s="70" t="s">
        <v>303</v>
      </c>
      <c r="H26" s="68"/>
      <c r="I26" s="241" t="s">
        <v>324</v>
      </c>
      <c r="J26" s="68"/>
      <c r="K26" s="68"/>
      <c r="L26" s="297" t="s">
        <v>325</v>
      </c>
      <c r="M26" s="285" t="s">
        <v>395</v>
      </c>
      <c r="N26" s="90"/>
      <c r="O26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""0"")),G26 &amp; "" "" &amp; L26),"""")), ARRAYFORMULA(IFERROR(SEARCH(INDIRECT(""$P$2:$P"" &amp; TEXT(COUNTIF(($P$2:P146), ""&lt;&gt;""), ""0"")),G26 &amp; "" "" &amp; L2"&amp;"6),"""")) &lt;&gt; """"))), 0)"),"#REF!")</f>
        <v>#REF!</v>
      </c>
      <c r="P26" s="91"/>
      <c r="Q26" s="76" t="b">
        <f ca="1">IFERROR(__xludf.DUMMYFUNCTION("IF(AND(OR(COUNTA(FILTER($P$2:$P146, ARRAYFORMULA(ISNUMBER(FIND($P$2:$P146, G26))))) &gt; 0, COUNTA(FILTER($P$2:$P146, ARRAYFORMULA(ISNUMBER(FIND($P$2:$P146, L26))))) &gt; 0), NOT(ISNUMBER(B26))), TRUE(), FALSE())"),FALSE)</f>
        <v>0</v>
      </c>
      <c r="R26" s="76" t="str">
        <f ca="1">IFERROR(__xludf.DUMMYFUNCTION("IF(ISNA(JOIN("", "", FILTER($P$2:$P146, ARRAYFORMULA(ISNUMBER(FIND($P$2:$P146, G26))), NOT(ISBLANK($P$2:$P146))))), "" "", JOIN("", "", FILTER($P$2:$P146, ARRAYFORMULA(ISNUMBER(FIND($P$2:$P146, G26))), NOT(ISBLANK($P$2:$P146)))))")," ")</f>
        <v xml:space="preserve"> </v>
      </c>
      <c r="S26" s="76" t="str">
        <f ca="1">IFERROR(__xludf.DUMMYFUNCTION("IF(ISNA(JOIN("", "", FILTER($P$2:$P146, ARRAYFORMULA(ISNUMBER(FIND($P$2:$P146, L26))), NOT(ISBLANK($P$2:$P146))))), "" "", JOIN("", "", FILTER($P$2:$P146, ARRAYFORMULA(ISNUMBER(FIND($P$2:$P146, L26))), NOT(ISBLANK($P$2:$P146)))))")," ")</f>
        <v xml:space="preserve"> </v>
      </c>
    </row>
    <row r="27" spans="1:19" ht="15.75" customHeight="1" x14ac:dyDescent="0.25">
      <c r="A27" s="166" t="s">
        <v>99</v>
      </c>
      <c r="B27" s="77"/>
      <c r="C27" s="78"/>
      <c r="D27" s="78" t="s">
        <v>229</v>
      </c>
      <c r="E27" s="79">
        <v>2</v>
      </c>
      <c r="F27" s="86"/>
      <c r="G27" s="296" t="s">
        <v>301</v>
      </c>
      <c r="H27" s="78"/>
      <c r="I27" s="242" t="s">
        <v>324</v>
      </c>
      <c r="J27" s="78"/>
      <c r="K27" s="78"/>
      <c r="L27" s="246" t="s">
        <v>346</v>
      </c>
      <c r="M27" s="289" t="s">
        <v>394</v>
      </c>
      <c r="N27" s="88"/>
      <c r="O27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""0"")),G27 &amp; "" "" &amp; L27),"""")), ARRAYFORMULA(IFERROR(SEARCH(INDIRECT(""$P$2:$P"" &amp; TEXT(COUNTIF(($P$2:P146), ""&lt;&gt;""), ""0"")),G27 &amp; "" "" &amp; L2"&amp;"7),"""")) &lt;&gt; """"))), 0)"),"#REF!")</f>
        <v>#REF!</v>
      </c>
      <c r="P27" s="89"/>
      <c r="Q27" s="84" t="b">
        <f ca="1">IFERROR(__xludf.DUMMYFUNCTION("IF(AND(OR(COUNTA(FILTER($P$2:$P146, ARRAYFORMULA(ISNUMBER(FIND($P$2:$P146, G27))))) &gt; 0, COUNTA(FILTER($P$2:$P146, ARRAYFORMULA(ISNUMBER(FIND($P$2:$P146, L27))))) &gt; 0), NOT(ISNUMBER(B27))), TRUE(), FALSE())"),FALSE)</f>
        <v>0</v>
      </c>
      <c r="R27" s="84" t="str">
        <f ca="1">IFERROR(__xludf.DUMMYFUNCTION("IF(ISNA(JOIN("", "", FILTER($P$2:$P146, ARRAYFORMULA(ISNUMBER(FIND($P$2:$P146, G27))), NOT(ISBLANK($P$2:$P146))))), "" "", JOIN("", "", FILTER($P$2:$P146, ARRAYFORMULA(ISNUMBER(FIND($P$2:$P146, G27))), NOT(ISBLANK($P$2:$P146)))))")," ")</f>
        <v xml:space="preserve"> </v>
      </c>
      <c r="S27" s="84" t="str">
        <f ca="1">IFERROR(__xludf.DUMMYFUNCTION("IF(ISNA(JOIN("", "", FILTER($P$2:$P146, ARRAYFORMULA(ISNUMBER(FIND($P$2:$P146, L27))), NOT(ISBLANK($P$2:$P146))))), "" "", JOIN("", "", FILTER($P$2:$P146, ARRAYFORMULA(ISNUMBER(FIND($P$2:$P146, L27))), NOT(ISBLANK($P$2:$P146)))))")," ")</f>
        <v xml:space="preserve"> </v>
      </c>
    </row>
    <row r="28" spans="1:19" ht="15.75" customHeight="1" x14ac:dyDescent="0.3">
      <c r="A28" s="166" t="s">
        <v>100</v>
      </c>
      <c r="B28" s="67"/>
      <c r="C28" s="68"/>
      <c r="D28" s="68" t="s">
        <v>232</v>
      </c>
      <c r="E28" s="69">
        <v>2</v>
      </c>
      <c r="F28" s="86"/>
      <c r="G28" s="277" t="s">
        <v>318</v>
      </c>
      <c r="H28" s="68"/>
      <c r="I28" s="241" t="s">
        <v>324</v>
      </c>
      <c r="J28" s="68"/>
      <c r="K28" s="68"/>
      <c r="L28" s="71" t="s">
        <v>317</v>
      </c>
      <c r="M28" s="279" t="s">
        <v>359</v>
      </c>
      <c r="N28" s="275" t="s">
        <v>359</v>
      </c>
      <c r="O28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""0"")),G28 &amp; "" "" &amp; L28),"""")), ARRAYFORMULA(IFERROR(SEARCH(INDIRECT(""$P$2:$P"" &amp; TEXT(COUNTIF(($P$2:P146), ""&lt;&gt;""), ""0"")),G28 &amp; "" "" &amp; L2"&amp;"8),"""")) &lt;&gt; """"))), 0)"),"#REF!")</f>
        <v>#REF!</v>
      </c>
      <c r="P28" s="91"/>
      <c r="Q28" s="76" t="b">
        <f ca="1">IFERROR(__xludf.DUMMYFUNCTION("IF(AND(OR(COUNTA(FILTER($P$2:$P146, ARRAYFORMULA(ISNUMBER(FIND($P$2:$P146, G28))))) &gt; 0, COUNTA(FILTER($P$2:$P146, ARRAYFORMULA(ISNUMBER(FIND($P$2:$P146, L28))))) &gt; 0), NOT(ISNUMBER(B28))), TRUE(), FALSE())"),FALSE)</f>
        <v>0</v>
      </c>
      <c r="R28" s="76" t="str">
        <f ca="1">IFERROR(__xludf.DUMMYFUNCTION("IF(ISNA(JOIN("", "", FILTER($P$2:$P146, ARRAYFORMULA(ISNUMBER(FIND($P$2:$P146, G28))), NOT(ISBLANK($P$2:$P146))))), "" "", JOIN("", "", FILTER($P$2:$P146, ARRAYFORMULA(ISNUMBER(FIND($P$2:$P146, G28))), NOT(ISBLANK($P$2:$P146)))))")," ")</f>
        <v xml:space="preserve"> </v>
      </c>
      <c r="S28" s="76" t="str">
        <f ca="1">IFERROR(__xludf.DUMMYFUNCTION("IF(ISNA(JOIN("", "", FILTER($P$2:$P146, ARRAYFORMULA(ISNUMBER(FIND($P$2:$P146, L28))), NOT(ISBLANK($P$2:$P146))))), "" "", JOIN("", "", FILTER($P$2:$P146, ARRAYFORMULA(ISNUMBER(FIND($P$2:$P146, L28))), NOT(ISBLANK($P$2:$P146)))))")," ")</f>
        <v xml:space="preserve"> </v>
      </c>
    </row>
    <row r="29" spans="1:19" ht="15.75" customHeight="1" x14ac:dyDescent="0.25">
      <c r="A29" s="166" t="s">
        <v>101</v>
      </c>
      <c r="B29" s="77"/>
      <c r="C29" s="78"/>
      <c r="D29" s="78" t="s">
        <v>232</v>
      </c>
      <c r="E29" s="79">
        <v>2</v>
      </c>
      <c r="F29" s="86"/>
      <c r="G29" s="296" t="s">
        <v>316</v>
      </c>
      <c r="H29" s="78"/>
      <c r="I29" s="242" t="s">
        <v>324</v>
      </c>
      <c r="J29" s="78"/>
      <c r="K29" s="78"/>
      <c r="L29" s="81" t="s">
        <v>319</v>
      </c>
      <c r="M29" s="289" t="s">
        <v>398</v>
      </c>
      <c r="N29" s="88"/>
      <c r="O29" s="83" t="b">
        <f ca="1">IFERROR(__xludf.DUMMYFUNCTION("IF(ROW(B29)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""0"")),G29 &amp; "" "" &amp; L29),"""")), ARRAYFORMULA(IFERROR(SEARCH(INDIRECT(""$P$2:$P"" &amp; TEXT(COUNTIF(($P$2:P146), ""&lt;&gt;""), ""0"")),G29 &amp; "" "" &amp; L29)"&amp;","""")) &lt;&gt; """"))), 0)"),FALSE)</f>
        <v>0</v>
      </c>
      <c r="P29" s="89"/>
      <c r="Q29" s="84" t="b">
        <f ca="1">IFERROR(__xludf.DUMMYFUNCTION("IF(AND(OR(COUNTA(FILTER($P$2:$P146, ARRAYFORMULA(ISNUMBER(FIND($P$2:$P146, G29))))) &gt; 0, COUNTA(FILTER($P$2:$P146, ARRAYFORMULA(ISNUMBER(FIND($P$2:$P146, L29))))) &gt; 0), NOT(ISNUMBER(B29))), TRUE(), FALSE())"),FALSE)</f>
        <v>0</v>
      </c>
      <c r="R29" s="84" t="str">
        <f ca="1">IFERROR(__xludf.DUMMYFUNCTION("IF(ISNA(JOIN("", "", FILTER($P$2:$P146, ARRAYFORMULA(ISNUMBER(FIND($P$2:$P146, G29))), NOT(ISBLANK($P$2:$P146))))), "" "", JOIN("", "", FILTER($P$2:$P146, ARRAYFORMULA(ISNUMBER(FIND($P$2:$P146, G29))), NOT(ISBLANK($P$2:$P146)))))")," ")</f>
        <v xml:space="preserve"> </v>
      </c>
      <c r="S29" s="84" t="str">
        <f ca="1">IFERROR(__xludf.DUMMYFUNCTION("IF(ISNA(JOIN("", "", FILTER($P$2:$P146, ARRAYFORMULA(ISNUMBER(FIND($P$2:$P146, L29))), NOT(ISBLANK($P$2:$P146))))), "" "", JOIN("", "", FILTER($P$2:$P146, ARRAYFORMULA(ISNUMBER(FIND($P$2:$P146, L29))), NOT(ISBLANK($P$2:$P146)))))")," ")</f>
        <v xml:space="preserve"> </v>
      </c>
    </row>
    <row r="30" spans="1:19" ht="15.75" customHeight="1" x14ac:dyDescent="0.25">
      <c r="A30" s="166" t="s">
        <v>102</v>
      </c>
      <c r="B30" s="67"/>
      <c r="C30" s="68"/>
      <c r="D30" s="241" t="s">
        <v>232</v>
      </c>
      <c r="E30" s="69">
        <v>2</v>
      </c>
      <c r="F30" s="86"/>
      <c r="G30" s="295" t="s">
        <v>323</v>
      </c>
      <c r="H30" s="68"/>
      <c r="I30" s="241" t="s">
        <v>324</v>
      </c>
      <c r="J30" s="68"/>
      <c r="K30" s="68"/>
      <c r="L30" s="71" t="s">
        <v>322</v>
      </c>
      <c r="M30" s="285" t="s">
        <v>399</v>
      </c>
      <c r="N30" s="90"/>
      <c r="O30" s="74" t="b">
        <f ca="1">IFERROR(__xludf.DUMMYFUNCTION("IF(ROW(B36)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""0"")),G30 &amp; "" "" &amp; L30),"""")), ARRAYFORMULA(IFERROR(SEARCH(INDIRECT(""$P$2:$P"" &amp; TEXT(COUNTIF(($P$2:P146), ""&lt;&gt;""), ""0"")),G30 &amp; "" "" &amp; L30)"&amp;","""")) &lt;&gt; """"))), 0)"),FALSE)</f>
        <v>0</v>
      </c>
      <c r="P30" s="91"/>
      <c r="Q30" s="76" t="b">
        <f ca="1">IFERROR(__xludf.DUMMYFUNCTION("IF(AND(OR(COUNTA(FILTER($P$2:$P146, ARRAYFORMULA(ISNUMBER(FIND($P$2:$P146, G30))))) &gt; 0, COUNTA(FILTER($P$2:$P146, ARRAYFORMULA(ISNUMBER(FIND($P$2:$P146, L30))))) &gt; 0), NOT(ISNUMBER(B30))), TRUE(), FALSE())"),FALSE)</f>
        <v>0</v>
      </c>
      <c r="R30" s="76" t="str">
        <f ca="1">IFERROR(__xludf.DUMMYFUNCTION("IF(ISNA(JOIN("", "", FILTER($P$2:$P146, ARRAYFORMULA(ISNUMBER(FIND($P$2:$P146, G30))), NOT(ISBLANK($P$2:$P146))))), "" "", JOIN("", "", FILTER($P$2:$P146, ARRAYFORMULA(ISNUMBER(FIND($P$2:$P146, G30))), NOT(ISBLANK($P$2:$P146)))))")," ")</f>
        <v xml:space="preserve"> </v>
      </c>
      <c r="S30" s="76" t="str">
        <f ca="1">IFERROR(__xludf.DUMMYFUNCTION("IF(ISNA(JOIN("", "", FILTER($P$2:$P146, ARRAYFORMULA(ISNUMBER(FIND($P$2:$P146, L30))), NOT(ISBLANK($P$2:$P146))))), "" "", JOIN("", "", FILTER($P$2:$P146, ARRAYFORMULA(ISNUMBER(FIND($P$2:$P146, L30))), NOT(ISBLANK($P$2:$P146)))))")," ")</f>
        <v xml:space="preserve"> </v>
      </c>
    </row>
    <row r="31" spans="1:19" ht="15.75" customHeight="1" x14ac:dyDescent="0.25">
      <c r="A31" s="166" t="s">
        <v>103</v>
      </c>
      <c r="B31" s="77"/>
      <c r="C31" s="78"/>
      <c r="D31" s="78" t="s">
        <v>231</v>
      </c>
      <c r="E31" s="79">
        <v>2</v>
      </c>
      <c r="F31" s="86"/>
      <c r="G31" s="296" t="s">
        <v>313</v>
      </c>
      <c r="H31" s="78"/>
      <c r="I31" s="242" t="s">
        <v>324</v>
      </c>
      <c r="J31" s="78"/>
      <c r="K31" s="78"/>
      <c r="L31" s="81" t="s">
        <v>314</v>
      </c>
      <c r="M31" s="289" t="s">
        <v>401</v>
      </c>
      <c r="N31" s="88"/>
      <c r="O31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""0"")),G31 &amp; "" "" &amp; L31),"""")), ARRAYFORMULA(IFERROR(SEARCH(INDIRECT(""$P$2:$P"" &amp; TEXT(COUNTIF(($P$2:P146), ""&lt;&gt;""), ""0"")),G31 &amp; "" "" &amp; L3"&amp;"1),"""")) &lt;&gt; """"))), 0)"),"#REF!")</f>
        <v>#REF!</v>
      </c>
      <c r="P31" s="89"/>
      <c r="Q31" s="84" t="b">
        <f ca="1">IFERROR(__xludf.DUMMYFUNCTION("IF(AND(OR(COUNTA(FILTER($P$2:$P146, ARRAYFORMULA(ISNUMBER(FIND($P$2:$P146, G31))))) &gt; 0, COUNTA(FILTER($P$2:$P146, ARRAYFORMULA(ISNUMBER(FIND($P$2:$P146, L31))))) &gt; 0), NOT(ISNUMBER(B31))), TRUE(), FALSE())"),FALSE)</f>
        <v>0</v>
      </c>
      <c r="R31" s="84" t="str">
        <f ca="1">IFERROR(__xludf.DUMMYFUNCTION("IF(ISNA(JOIN("", "", FILTER($P$2:$P146, ARRAYFORMULA(ISNUMBER(FIND($P$2:$P146, G31))), NOT(ISBLANK($P$2:$P146))))), "" "", JOIN("", "", FILTER($P$2:$P146, ARRAYFORMULA(ISNUMBER(FIND($P$2:$P146, G31))), NOT(ISBLANK($P$2:$P146)))))")," ")</f>
        <v xml:space="preserve"> </v>
      </c>
      <c r="S31" s="84" t="str">
        <f ca="1">IFERROR(__xludf.DUMMYFUNCTION("IF(ISNA(JOIN("", "", FILTER($P$2:$P146, ARRAYFORMULA(ISNUMBER(FIND($P$2:$P146, L31))), NOT(ISBLANK($P$2:$P146))))), "" "", JOIN("", "", FILTER($P$2:$P146, ARRAYFORMULA(ISNUMBER(FIND($P$2:$P146, L31))), NOT(ISBLANK($P$2:$P146)))))")," ")</f>
        <v xml:space="preserve"> </v>
      </c>
    </row>
    <row r="32" spans="1:19" ht="15.75" customHeight="1" x14ac:dyDescent="0.25">
      <c r="A32" s="166" t="s">
        <v>104</v>
      </c>
      <c r="B32" s="67"/>
      <c r="C32" s="68"/>
      <c r="D32" s="68" t="s">
        <v>231</v>
      </c>
      <c r="E32" s="69">
        <v>2</v>
      </c>
      <c r="F32" s="86"/>
      <c r="G32" s="295" t="s">
        <v>312</v>
      </c>
      <c r="H32" s="68"/>
      <c r="I32" s="241" t="s">
        <v>324</v>
      </c>
      <c r="J32" s="68"/>
      <c r="K32" s="68"/>
      <c r="L32" s="71" t="s">
        <v>321</v>
      </c>
      <c r="M32" s="285" t="s">
        <v>400</v>
      </c>
      <c r="N32" s="90"/>
      <c r="O32" s="74" t="b">
        <f ca="1">IFERROR(__xludf.DUMMYFUNCTION("IF(ROW(B27)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""0"")),G32 &amp; "" "" &amp; L32),"""")), ARRAYFORMULA(IFERROR(SEARCH(INDIRECT(""$P$2:$P"" &amp; TEXT(COUNTIF(($P$2:P146), ""&lt;&gt;""), ""0"")),G32 &amp; "" "" &amp; L32)"&amp;","""")) &lt;&gt; """"))), 0)"),FALSE)</f>
        <v>0</v>
      </c>
      <c r="P32" s="91"/>
      <c r="Q32" s="76" t="b">
        <f ca="1">IFERROR(__xludf.DUMMYFUNCTION("IF(AND(OR(COUNTA(FILTER($P$2:$P146, ARRAYFORMULA(ISNUMBER(FIND($P$2:$P146, G32))))) &gt; 0, COUNTA(FILTER($P$2:$P146, ARRAYFORMULA(ISNUMBER(FIND($P$2:$P146, L32))))) &gt; 0), NOT(ISNUMBER(B32))), TRUE(), FALSE())"),FALSE)</f>
        <v>0</v>
      </c>
      <c r="R32" s="76" t="str">
        <f ca="1">IFERROR(__xludf.DUMMYFUNCTION("IF(ISNA(JOIN("", "", FILTER($P$2:$P146, ARRAYFORMULA(ISNUMBER(FIND($P$2:$P146, G32))), NOT(ISBLANK($P$2:$P146))))), "" "", JOIN("", "", FILTER($P$2:$P146, ARRAYFORMULA(ISNUMBER(FIND($P$2:$P146, G32))), NOT(ISBLANK($P$2:$P146)))))")," ")</f>
        <v xml:space="preserve"> </v>
      </c>
      <c r="S32" s="76" t="str">
        <f ca="1">IFERROR(__xludf.DUMMYFUNCTION("IF(ISNA(JOIN("", "", FILTER($P$2:$P146, ARRAYFORMULA(ISNUMBER(FIND($P$2:$P146, L32))), NOT(ISBLANK($P$2:$P146))))), "" "", JOIN("", "", FILTER($P$2:$P146, ARRAYFORMULA(ISNUMBER(FIND($P$2:$P146, L32))), NOT(ISBLANK($P$2:$P146)))))")," ")</f>
        <v xml:space="preserve"> </v>
      </c>
    </row>
    <row r="33" spans="1:19" ht="15.75" customHeight="1" x14ac:dyDescent="0.25">
      <c r="A33" s="166" t="s">
        <v>105</v>
      </c>
      <c r="B33" s="77"/>
      <c r="C33" s="78"/>
      <c r="D33" s="242" t="s">
        <v>345</v>
      </c>
      <c r="E33" s="79">
        <v>2</v>
      </c>
      <c r="F33" s="86"/>
      <c r="G33" s="260" t="s">
        <v>363</v>
      </c>
      <c r="H33" s="78"/>
      <c r="I33" s="242" t="s">
        <v>324</v>
      </c>
      <c r="J33" s="78"/>
      <c r="K33" s="78"/>
      <c r="L33" s="298" t="s">
        <v>335</v>
      </c>
      <c r="M33" s="289" t="s">
        <v>388</v>
      </c>
      <c r="N33" s="88"/>
      <c r="O33" s="83" t="b">
        <f ca="1">IFERROR(__xludf.DUMMYFUNCTION("IF(ROW(B35)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""0"")),G33 &amp; "" "" &amp; L33),"""")), ARRAYFORMULA(IFERROR(SEARCH(INDIRECT(""$P$2:$P"" &amp; TEXT(COUNTIF(($P$2:P146), ""&lt;&gt;""), ""0"")),G33 &amp; "" "" &amp; L33)"&amp;","""")) &lt;&gt; """"))), 0)"),FALSE)</f>
        <v>0</v>
      </c>
      <c r="P33" s="89"/>
      <c r="Q33" s="84" t="b">
        <f ca="1">IFERROR(__xludf.DUMMYFUNCTION("IF(AND(OR(COUNTA(FILTER($P$2:$P146, ARRAYFORMULA(ISNUMBER(FIND($P$2:$P146, G33))))) &gt; 0, COUNTA(FILTER($P$2:$P146, ARRAYFORMULA(ISNUMBER(FIND($P$2:$P146, L33))))) &gt; 0), NOT(ISNUMBER(B33))), TRUE(), FALSE())"),FALSE)</f>
        <v>0</v>
      </c>
      <c r="R33" s="84" t="str">
        <f ca="1">IFERROR(__xludf.DUMMYFUNCTION("IF(ISNA(JOIN("", "", FILTER($P$2:$P146, ARRAYFORMULA(ISNUMBER(FIND($P$2:$P146, G33))), NOT(ISBLANK($P$2:$P146))))), "" "", JOIN("", "", FILTER($P$2:$P146, ARRAYFORMULA(ISNUMBER(FIND($P$2:$P146, G33))), NOT(ISBLANK($P$2:$P146)))))")," ")</f>
        <v xml:space="preserve"> </v>
      </c>
      <c r="S33" s="84" t="str">
        <f ca="1">IFERROR(__xludf.DUMMYFUNCTION("IF(ISNA(JOIN("", "", FILTER($P$2:$P146, ARRAYFORMULA(ISNUMBER(FIND($P$2:$P146, L33))), NOT(ISBLANK($P$2:$P146))))), "" "", JOIN("", "", FILTER($P$2:$P146, ARRAYFORMULA(ISNUMBER(FIND($P$2:$P146, L33))), NOT(ISBLANK($P$2:$P146)))))")," ")</f>
        <v xml:space="preserve"> </v>
      </c>
    </row>
    <row r="34" spans="1:19" ht="15.75" customHeight="1" x14ac:dyDescent="0.25">
      <c r="A34" s="166" t="s">
        <v>106</v>
      </c>
      <c r="B34" s="67"/>
      <c r="C34" s="68"/>
      <c r="D34" s="241" t="s">
        <v>345</v>
      </c>
      <c r="E34" s="69">
        <v>2</v>
      </c>
      <c r="F34" s="86"/>
      <c r="G34" s="70" t="s">
        <v>334</v>
      </c>
      <c r="H34" s="68"/>
      <c r="I34" s="241" t="s">
        <v>324</v>
      </c>
      <c r="J34" s="68"/>
      <c r="K34" s="68"/>
      <c r="L34" s="297" t="s">
        <v>337</v>
      </c>
      <c r="M34" s="285" t="s">
        <v>409</v>
      </c>
      <c r="N34" s="90"/>
      <c r="O34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""0"")),G34 &amp; "" "" &amp; L34),"""")), ARRAYFORMULA(IFERROR(SEARCH(INDIRECT(""$P$2:$P"" &amp; TEXT(COUNTIF(($P$2:P146), ""&lt;&gt;""), ""0"")),G34 &amp; "" "" &amp; L3"&amp;"4),"""")) &lt;&gt; """"))), 0)"),"#REF!")</f>
        <v>#REF!</v>
      </c>
      <c r="P34" s="91"/>
      <c r="Q34" s="76" t="b">
        <f ca="1">IFERROR(__xludf.DUMMYFUNCTION("IF(AND(OR(COUNTA(FILTER($P$2:$P146, ARRAYFORMULA(ISNUMBER(FIND($P$2:$P146, G34))))) &gt; 0, COUNTA(FILTER($P$2:$P146, ARRAYFORMULA(ISNUMBER(FIND($P$2:$P146, L34))))) &gt; 0), NOT(ISNUMBER(B34))), TRUE(), FALSE())"),FALSE)</f>
        <v>0</v>
      </c>
      <c r="R34" s="76" t="str">
        <f ca="1">IFERROR(__xludf.DUMMYFUNCTION("IF(ISNA(JOIN("", "", FILTER($P$2:$P146, ARRAYFORMULA(ISNUMBER(FIND($P$2:$P146, G34))), NOT(ISBLANK($P$2:$P146))))), "" "", JOIN("", "", FILTER($P$2:$P146, ARRAYFORMULA(ISNUMBER(FIND($P$2:$P146, G34))), NOT(ISBLANK($P$2:$P146)))))")," ")</f>
        <v xml:space="preserve"> </v>
      </c>
      <c r="S34" s="76" t="str">
        <f ca="1">IFERROR(__xludf.DUMMYFUNCTION("IF(ISNA(JOIN("", "", FILTER($P$2:$P146, ARRAYFORMULA(ISNUMBER(FIND($P$2:$P146, L34))), NOT(ISBLANK($P$2:$P146))))), "" "", JOIN("", "", FILTER($P$2:$P146, ARRAYFORMULA(ISNUMBER(FIND($P$2:$P146, L34))), NOT(ISBLANK($P$2:$P146)))))")," ")</f>
        <v xml:space="preserve"> </v>
      </c>
    </row>
    <row r="35" spans="1:19" ht="15.75" customHeight="1" x14ac:dyDescent="0.25">
      <c r="A35" s="166" t="s">
        <v>107</v>
      </c>
      <c r="B35" s="77"/>
      <c r="C35" s="78"/>
      <c r="D35" s="242" t="s">
        <v>345</v>
      </c>
      <c r="E35" s="79">
        <v>2</v>
      </c>
      <c r="F35" s="86"/>
      <c r="G35" s="296" t="s">
        <v>336</v>
      </c>
      <c r="H35" s="78"/>
      <c r="I35" s="242" t="s">
        <v>324</v>
      </c>
      <c r="J35" s="78"/>
      <c r="K35" s="78"/>
      <c r="L35" s="81" t="s">
        <v>333</v>
      </c>
      <c r="M35" s="289" t="s">
        <v>405</v>
      </c>
      <c r="N35" s="88"/>
      <c r="O35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""0"")),G35 &amp; "" "" &amp; L35),"""")), ARRAYFORMULA(IFERROR(SEARCH(INDIRECT(""$P$2:$P"" &amp; TEXT(COUNTIF(($P$2:P146), ""&lt;&gt;""), ""0"")),G35 &amp; "" "" &amp; L3"&amp;"5),"""")) &lt;&gt; """"))), 0)"),"#REF!")</f>
        <v>#REF!</v>
      </c>
      <c r="P35" s="89"/>
      <c r="Q35" s="84" t="b">
        <f ca="1">IFERROR(__xludf.DUMMYFUNCTION("IF(AND(OR(COUNTA(FILTER($P$2:$P146, ARRAYFORMULA(ISNUMBER(FIND($P$2:$P146, G35))))) &gt; 0, COUNTA(FILTER($P$2:$P146, ARRAYFORMULA(ISNUMBER(FIND($P$2:$P146, L35))))) &gt; 0), NOT(ISNUMBER(B35))), TRUE(), FALSE())"),FALSE)</f>
        <v>0</v>
      </c>
      <c r="R35" s="84" t="str">
        <f ca="1">IFERROR(__xludf.DUMMYFUNCTION("IF(ISNA(JOIN("", "", FILTER($P$2:$P146, ARRAYFORMULA(ISNUMBER(FIND($P$2:$P146, G35))), NOT(ISBLANK($P$2:$P146))))), "" "", JOIN("", "", FILTER($P$2:$P146, ARRAYFORMULA(ISNUMBER(FIND($P$2:$P146, G35))), NOT(ISBLANK($P$2:$P146)))))")," ")</f>
        <v xml:space="preserve"> </v>
      </c>
      <c r="S35" s="84" t="str">
        <f ca="1">IFERROR(__xludf.DUMMYFUNCTION("IF(ISNA(JOIN("", "", FILTER($P$2:$P146, ARRAYFORMULA(ISNUMBER(FIND($P$2:$P146, L35))), NOT(ISBLANK($P$2:$P146))))), "" "", JOIN("", "", FILTER($P$2:$P146, ARRAYFORMULA(ISNUMBER(FIND($P$2:$P146, L35))), NOT(ISBLANK($P$2:$P146)))))")," ")</f>
        <v xml:space="preserve"> </v>
      </c>
    </row>
    <row r="36" spans="1:19" ht="13" x14ac:dyDescent="0.25">
      <c r="A36" s="166" t="s">
        <v>108</v>
      </c>
      <c r="B36" s="67"/>
      <c r="C36" s="68"/>
      <c r="D36" s="241" t="s">
        <v>30</v>
      </c>
      <c r="E36" s="69">
        <v>2</v>
      </c>
      <c r="F36" s="86"/>
      <c r="G36" s="70" t="s">
        <v>328</v>
      </c>
      <c r="H36" s="68"/>
      <c r="I36" s="241" t="s">
        <v>324</v>
      </c>
      <c r="J36" s="68"/>
      <c r="K36" s="68"/>
      <c r="L36" s="297" t="s">
        <v>332</v>
      </c>
      <c r="M36" s="285" t="s">
        <v>402</v>
      </c>
      <c r="N36" s="90"/>
      <c r="O36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""0"")),G36 &amp; "" "" &amp; L36),"""")), ARRAYFORMULA(IFERROR(SEARCH(INDIRECT(""$P$2:$P"" &amp; TEXT(COUNTIF(($P$2:P146), ""&lt;&gt;""), ""0"")),G36 &amp; "" "" &amp; L3"&amp;"6),"""")) &lt;&gt; """"))), 0)"),"#REF!")</f>
        <v>#REF!</v>
      </c>
      <c r="P36" s="91"/>
      <c r="Q36" s="76" t="b">
        <f ca="1">IFERROR(__xludf.DUMMYFUNCTION("IF(AND(OR(COUNTA(FILTER($P$2:$P146, ARRAYFORMULA(ISNUMBER(FIND($P$2:$P146, G36))))) &gt; 0, COUNTA(FILTER($P$2:$P146, ARRAYFORMULA(ISNUMBER(FIND($P$2:$P146, L36))))) &gt; 0), NOT(ISNUMBER(B36))), TRUE(), FALSE())"),FALSE)</f>
        <v>0</v>
      </c>
      <c r="R36" s="76" t="str">
        <f ca="1">IFERROR(__xludf.DUMMYFUNCTION("IF(ISNA(JOIN("", "", FILTER($P$2:$P146, ARRAYFORMULA(ISNUMBER(FIND($P$2:$P146, G36))), NOT(ISBLANK($P$2:$P146))))), "" "", JOIN("", "", FILTER($P$2:$P146, ARRAYFORMULA(ISNUMBER(FIND($P$2:$P146, G36))), NOT(ISBLANK($P$2:$P146)))))")," ")</f>
        <v xml:space="preserve"> </v>
      </c>
      <c r="S36" s="76" t="str">
        <f ca="1">IFERROR(__xludf.DUMMYFUNCTION("IF(ISNA(JOIN("", "", FILTER($P$2:$P146, ARRAYFORMULA(ISNUMBER(FIND($P$2:$P146, L36))), NOT(ISBLANK($P$2:$P146))))), "" "", JOIN("", "", FILTER($P$2:$P146, ARRAYFORMULA(ISNUMBER(FIND($P$2:$P146, L36))), NOT(ISBLANK($P$2:$P146)))))")," ")</f>
        <v xml:space="preserve"> </v>
      </c>
    </row>
    <row r="37" spans="1:19" ht="13" x14ac:dyDescent="0.25">
      <c r="A37" s="166" t="s">
        <v>109</v>
      </c>
      <c r="B37" s="77"/>
      <c r="C37" s="78"/>
      <c r="D37" s="242" t="s">
        <v>30</v>
      </c>
      <c r="E37" s="79">
        <v>2</v>
      </c>
      <c r="F37" s="86"/>
      <c r="G37" s="296" t="s">
        <v>327</v>
      </c>
      <c r="H37" s="78"/>
      <c r="I37" s="242" t="s">
        <v>324</v>
      </c>
      <c r="J37" s="78"/>
      <c r="K37" s="78"/>
      <c r="L37" s="81" t="s">
        <v>331</v>
      </c>
      <c r="M37" s="289" t="s">
        <v>404</v>
      </c>
      <c r="N37" s="88"/>
      <c r="O37" s="83" t="b">
        <f ca="1">IFERROR(__xludf.DUMMYFUNCTION("IF(ROW(B37)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""0"")),G37 &amp; "" "" &amp; L37),"""")), ARRAYFORMULA(IFERROR(SEARCH(INDIRECT(""$P$2:$P"" &amp; TEXT(COUNTIF(($P$2:P146), ""&lt;&gt;""), ""0"")),G37 &amp; "" "" &amp; L37)"&amp;","""")) &lt;&gt; """"))), 0)"),FALSE)</f>
        <v>0</v>
      </c>
      <c r="P37" s="89"/>
      <c r="Q37" s="84" t="b">
        <f ca="1">IFERROR(__xludf.DUMMYFUNCTION("IF(AND(OR(COUNTA(FILTER($P$2:$P146, ARRAYFORMULA(ISNUMBER(FIND($P$2:$P146, G37))))) &gt; 0, COUNTA(FILTER($P$2:$P146, ARRAYFORMULA(ISNUMBER(FIND($P$2:$P146, L37))))) &gt; 0), NOT(ISNUMBER(B37))), TRUE(), FALSE())"),FALSE)</f>
        <v>0</v>
      </c>
      <c r="R37" s="84" t="str">
        <f ca="1">IFERROR(__xludf.DUMMYFUNCTION("IF(ISNA(JOIN("", "", FILTER($P$2:$P146, ARRAYFORMULA(ISNUMBER(FIND($P$2:$P146, G37))), NOT(ISBLANK($P$2:$P146))))), "" "", JOIN("", "", FILTER($P$2:$P146, ARRAYFORMULA(ISNUMBER(FIND($P$2:$P146, G37))), NOT(ISBLANK($P$2:$P146)))))")," ")</f>
        <v xml:space="preserve"> </v>
      </c>
      <c r="S37" s="84" t="str">
        <f ca="1">IFERROR(__xludf.DUMMYFUNCTION("IF(ISNA(JOIN("", "", FILTER($P$2:$P146, ARRAYFORMULA(ISNUMBER(FIND($P$2:$P146, L37))), NOT(ISBLANK($P$2:$P146))))), "" "", JOIN("", "", FILTER($P$2:$P146, ARRAYFORMULA(ISNUMBER(FIND($P$2:$P146, L37))), NOT(ISBLANK($P$2:$P146)))))")," ")</f>
        <v xml:space="preserve"> </v>
      </c>
    </row>
    <row r="38" spans="1:19" ht="13" x14ac:dyDescent="0.25">
      <c r="A38" s="166" t="s">
        <v>110</v>
      </c>
      <c r="B38" s="67"/>
      <c r="C38" s="68"/>
      <c r="D38" s="241" t="s">
        <v>30</v>
      </c>
      <c r="E38" s="69">
        <v>2</v>
      </c>
      <c r="F38" s="86"/>
      <c r="G38" s="295" t="s">
        <v>329</v>
      </c>
      <c r="H38" s="68"/>
      <c r="I38" s="241" t="s">
        <v>324</v>
      </c>
      <c r="J38" s="68"/>
      <c r="K38" s="68"/>
      <c r="L38" s="71" t="s">
        <v>326</v>
      </c>
      <c r="M38" s="285" t="s">
        <v>403</v>
      </c>
      <c r="N38" s="90"/>
      <c r="O38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""0"")),G38 &amp; "" "" &amp; L38),"""")), ARRAYFORMULA(IFERROR(SEARCH(INDIRECT(""$P$2:$P"" &amp; TEXT(COUNTIF(($P$2:P146), ""&lt;&gt;""), ""0"")),G38 &amp; "" "" &amp; L3"&amp;"8),"""")) &lt;&gt; """"))), 0)"),"#REF!")</f>
        <v>#REF!</v>
      </c>
      <c r="P38" s="91"/>
      <c r="Q38" s="76" t="b">
        <f ca="1">IFERROR(__xludf.DUMMYFUNCTION("IF(AND(OR(COUNTA(FILTER($P$2:$P146, ARRAYFORMULA(ISNUMBER(FIND($P$2:$P146, G38))))) &gt; 0, COUNTA(FILTER($P$2:$P146, ARRAYFORMULA(ISNUMBER(FIND($P$2:$P146, L38))))) &gt; 0), NOT(ISNUMBER(B38))), TRUE(), FALSE())"),FALSE)</f>
        <v>0</v>
      </c>
      <c r="R38" s="76" t="str">
        <f ca="1">IFERROR(__xludf.DUMMYFUNCTION("IF(ISNA(JOIN("", "", FILTER($P$2:$P146, ARRAYFORMULA(ISNUMBER(FIND($P$2:$P146, G38))), NOT(ISBLANK($P$2:$P146))))), "" "", JOIN("", "", FILTER($P$2:$P146, ARRAYFORMULA(ISNUMBER(FIND($P$2:$P146, G38))), NOT(ISBLANK($P$2:$P146)))))")," ")</f>
        <v xml:space="preserve"> </v>
      </c>
      <c r="S38" s="76" t="str">
        <f ca="1">IFERROR(__xludf.DUMMYFUNCTION("IF(ISNA(JOIN("", "", FILTER($P$2:$P146, ARRAYFORMULA(ISNUMBER(FIND($P$2:$P146, L38))), NOT(ISBLANK($P$2:$P146))))), "" "", JOIN("", "", FILTER($P$2:$P146, ARRAYFORMULA(ISNUMBER(FIND($P$2:$P146, L38))), NOT(ISBLANK($P$2:$P146)))))")," ")</f>
        <v xml:space="preserve"> </v>
      </c>
    </row>
    <row r="39" spans="1:19" ht="13" x14ac:dyDescent="0.25">
      <c r="A39" s="166" t="s">
        <v>111</v>
      </c>
      <c r="B39" s="77"/>
      <c r="C39" s="78"/>
      <c r="D39" s="242" t="s">
        <v>31</v>
      </c>
      <c r="E39" s="79">
        <v>2</v>
      </c>
      <c r="F39" s="86"/>
      <c r="G39" s="80" t="s">
        <v>344</v>
      </c>
      <c r="H39" s="78"/>
      <c r="I39" s="242" t="s">
        <v>324</v>
      </c>
      <c r="J39" s="78"/>
      <c r="K39" s="78"/>
      <c r="L39" s="298" t="s">
        <v>340</v>
      </c>
      <c r="M39" s="289" t="s">
        <v>406</v>
      </c>
      <c r="N39" s="88"/>
      <c r="O39" s="83" t="b">
        <f ca="1">IFERROR(__xludf.DUMMYFUNCTION("IF(ROW(B39)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""0"")),G39 &amp; "" "" &amp; L39),"""")), ARRAYFORMULA(IFERROR(SEARCH(INDIRECT(""$P$2:$P"" &amp; TEXT(COUNTIF(($P$2:P146), ""&lt;&gt;""), ""0"")),G39 &amp; "" "" &amp; L39)"&amp;","""")) &lt;&gt; """"))), 0)"),FALSE)</f>
        <v>0</v>
      </c>
      <c r="P39" s="89"/>
      <c r="Q39" s="84" t="b">
        <f ca="1">IFERROR(__xludf.DUMMYFUNCTION("IF(AND(OR(COUNTA(FILTER($P$2:$P146, ARRAYFORMULA(ISNUMBER(FIND($P$2:$P146, G39))))) &gt; 0, COUNTA(FILTER($P$2:$P146, ARRAYFORMULA(ISNUMBER(FIND($P$2:$P146, L39))))) &gt; 0), NOT(ISNUMBER(B39))), TRUE(), FALSE())"),FALSE)</f>
        <v>0</v>
      </c>
      <c r="R39" s="84" t="str">
        <f ca="1">IFERROR(__xludf.DUMMYFUNCTION("IF(ISNA(JOIN("", "", FILTER($P$2:$P146, ARRAYFORMULA(ISNUMBER(FIND($P$2:$P146, G39))), NOT(ISBLANK($P$2:$P146))))), "" "", JOIN("", "", FILTER($P$2:$P146, ARRAYFORMULA(ISNUMBER(FIND($P$2:$P146, G39))), NOT(ISBLANK($P$2:$P146)))))")," ")</f>
        <v xml:space="preserve"> </v>
      </c>
      <c r="S39" s="84" t="str">
        <f ca="1">IFERROR(__xludf.DUMMYFUNCTION("IF(ISNA(JOIN("", "", FILTER($P$2:$P146, ARRAYFORMULA(ISNUMBER(FIND($P$2:$P146, L39))), NOT(ISBLANK($P$2:$P146))))), "" "", JOIN("", "", FILTER($P$2:$P146, ARRAYFORMULA(ISNUMBER(FIND($P$2:$P146, L39))), NOT(ISBLANK($P$2:$P146)))))")," ")</f>
        <v xml:space="preserve"> </v>
      </c>
    </row>
    <row r="40" spans="1:19" ht="13" x14ac:dyDescent="0.25">
      <c r="A40" s="166" t="s">
        <v>112</v>
      </c>
      <c r="B40" s="67"/>
      <c r="C40" s="68"/>
      <c r="D40" s="241" t="s">
        <v>31</v>
      </c>
      <c r="E40" s="69">
        <v>2</v>
      </c>
      <c r="F40" s="86"/>
      <c r="G40" s="295" t="s">
        <v>343</v>
      </c>
      <c r="H40" s="68"/>
      <c r="I40" s="241" t="s">
        <v>324</v>
      </c>
      <c r="J40" s="68"/>
      <c r="K40" s="68"/>
      <c r="L40" s="71" t="s">
        <v>341</v>
      </c>
      <c r="M40" s="285" t="s">
        <v>407</v>
      </c>
      <c r="N40" s="90"/>
      <c r="O40" s="74" t="b">
        <f ca="1">IFERROR(__xludf.DUMMYFUNCTION("IF(ROW(B40)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""0"")),G40 &amp; "" "" &amp; L40),"""")), ARRAYFORMULA(IFERROR(SEARCH(INDIRECT(""$P$2:$P"" &amp; TEXT(COUNTIF(($P$2:P146), ""&lt;&gt;""), ""0"")),G40 &amp; "" "" &amp; L40)"&amp;","""")) &lt;&gt; """"))), 0)"),FALSE)</f>
        <v>0</v>
      </c>
      <c r="P40" s="91"/>
      <c r="Q40" s="76" t="b">
        <f ca="1">IFERROR(__xludf.DUMMYFUNCTION("IF(AND(OR(COUNTA(FILTER($P$2:$P146, ARRAYFORMULA(ISNUMBER(FIND($P$2:$P146, G40))))) &gt; 0, COUNTA(FILTER($P$2:$P146, ARRAYFORMULA(ISNUMBER(FIND($P$2:$P146, L40))))) &gt; 0), NOT(ISNUMBER(B40))), TRUE(), FALSE())"),FALSE)</f>
        <v>0</v>
      </c>
      <c r="R40" s="76" t="str">
        <f ca="1">IFERROR(__xludf.DUMMYFUNCTION("IF(ISNA(JOIN("", "", FILTER($P$2:$P146, ARRAYFORMULA(ISNUMBER(FIND($P$2:$P146, G40))), NOT(ISBLANK($P$2:$P146))))), "" "", JOIN("", "", FILTER($P$2:$P146, ARRAYFORMULA(ISNUMBER(FIND($P$2:$P146, G40))), NOT(ISBLANK($P$2:$P146)))))")," ")</f>
        <v xml:space="preserve"> </v>
      </c>
      <c r="S40" s="76" t="str">
        <f ca="1">IFERROR(__xludf.DUMMYFUNCTION("IF(ISNA(JOIN("", "", FILTER($P$2:$P146, ARRAYFORMULA(ISNUMBER(FIND($P$2:$P146, L40))), NOT(ISBLANK($P$2:$P146))))), "" "", JOIN("", "", FILTER($P$2:$P146, ARRAYFORMULA(ISNUMBER(FIND($P$2:$P146, L40))), NOT(ISBLANK($P$2:$P146)))))")," ")</f>
        <v xml:space="preserve"> </v>
      </c>
    </row>
    <row r="41" spans="1:19" ht="13" x14ac:dyDescent="0.25">
      <c r="A41" s="166" t="s">
        <v>113</v>
      </c>
      <c r="B41" s="77"/>
      <c r="C41" s="78"/>
      <c r="D41" s="242" t="s">
        <v>31</v>
      </c>
      <c r="E41" s="79">
        <v>2</v>
      </c>
      <c r="F41" s="86"/>
      <c r="G41" s="296" t="s">
        <v>338</v>
      </c>
      <c r="H41" s="78"/>
      <c r="I41" s="242" t="s">
        <v>324</v>
      </c>
      <c r="J41" s="78"/>
      <c r="K41" s="78"/>
      <c r="L41" s="81" t="s">
        <v>339</v>
      </c>
      <c r="M41" s="289" t="s">
        <v>408</v>
      </c>
      <c r="N41" s="88"/>
      <c r="O41" s="83" t="b">
        <f ca="1">IFERROR(__xludf.DUMMYFUNCTION("IF(ROW(B43)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""0"")),G41 &amp; "" "" &amp; L41),"""")), ARRAYFORMULA(IFERROR(SEARCH(INDIRECT(""$P$2:$P"" &amp; TEXT(COUNTIF(($P$2:P146), ""&lt;&gt;""), ""0"")),G41 &amp; "" "" &amp; L41)"&amp;","""")) &lt;&gt; """"))), 0)"),FALSE)</f>
        <v>0</v>
      </c>
      <c r="P41" s="89"/>
      <c r="Q41" s="84" t="b">
        <f ca="1">IFERROR(__xludf.DUMMYFUNCTION("IF(AND(OR(COUNTA(FILTER($P$2:$P146, ARRAYFORMULA(ISNUMBER(FIND($P$2:$P146, G41))))) &gt; 0, COUNTA(FILTER($P$2:$P146, ARRAYFORMULA(ISNUMBER(FIND($P$2:$P146, L41))))) &gt; 0), NOT(ISNUMBER(B41))), TRUE(), FALSE())"),FALSE)</f>
        <v>0</v>
      </c>
      <c r="R41" s="84" t="str">
        <f ca="1">IFERROR(__xludf.DUMMYFUNCTION("IF(ISNA(JOIN("", "", FILTER($P$2:$P146, ARRAYFORMULA(ISNUMBER(FIND($P$2:$P146, G41))), NOT(ISBLANK($P$2:$P146))))), "" "", JOIN("", "", FILTER($P$2:$P146, ARRAYFORMULA(ISNUMBER(FIND($P$2:$P146, G41))), NOT(ISBLANK($P$2:$P146)))))")," ")</f>
        <v xml:space="preserve"> </v>
      </c>
      <c r="S41" s="84" t="str">
        <f ca="1">IFERROR(__xludf.DUMMYFUNCTION("IF(ISNA(JOIN("", "", FILTER($P$2:$P146, ARRAYFORMULA(ISNUMBER(FIND($P$2:$P146, L41))), NOT(ISBLANK($P$2:$P146))))), "" "", JOIN("", "", FILTER($P$2:$P146, ARRAYFORMULA(ISNUMBER(FIND($P$2:$P146, L41))), NOT(ISBLANK($P$2:$P146)))))")," ")</f>
        <v xml:space="preserve"> </v>
      </c>
    </row>
    <row r="42" spans="1:19" ht="13" x14ac:dyDescent="0.25">
      <c r="A42" s="166" t="s">
        <v>114</v>
      </c>
      <c r="B42" s="67"/>
      <c r="C42" s="68"/>
      <c r="D42" s="68" t="s">
        <v>230</v>
      </c>
      <c r="E42" s="69">
        <v>3</v>
      </c>
      <c r="F42" s="86"/>
      <c r="G42" s="295" t="s">
        <v>306</v>
      </c>
      <c r="H42" s="68"/>
      <c r="I42" s="241" t="s">
        <v>324</v>
      </c>
      <c r="J42" s="68"/>
      <c r="K42" s="68"/>
      <c r="L42" s="71" t="s">
        <v>309</v>
      </c>
      <c r="M42" s="285" t="s">
        <v>412</v>
      </c>
      <c r="N42" s="73" t="s">
        <v>352</v>
      </c>
      <c r="O42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""0"")),G42 &amp; "" "" &amp; L42),"""")), ARRAYFORMULA(IFERROR(SEARCH(INDIRECT(""$P$2:$P"" &amp; TEXT(COUNTIF(($P$2:P146), ""&lt;&gt;""), ""0"")),G42 &amp; "" "" &amp; L4"&amp;"2),"""")) &lt;&gt; """"))), 0)"),"#REF!")</f>
        <v>#REF!</v>
      </c>
      <c r="P42" s="91"/>
      <c r="Q42" s="76" t="b">
        <f ca="1">IFERROR(__xludf.DUMMYFUNCTION("IF(AND(OR(COUNTA(FILTER($P$2:$P146, ARRAYFORMULA(ISNUMBER(FIND($P$2:$P146, G42))))) &gt; 0, COUNTA(FILTER($P$2:$P146, ARRAYFORMULA(ISNUMBER(FIND($P$2:$P146, L42))))) &gt; 0), NOT(ISNUMBER(B42))), TRUE(), FALSE())"),FALSE)</f>
        <v>0</v>
      </c>
      <c r="R42" s="76" t="str">
        <f ca="1">IFERROR(__xludf.DUMMYFUNCTION("IF(ISNA(JOIN("", "", FILTER($P$2:$P146, ARRAYFORMULA(ISNUMBER(FIND($P$2:$P146, G42))), NOT(ISBLANK($P$2:$P146))))), "" "", JOIN("", "", FILTER($P$2:$P146, ARRAYFORMULA(ISNUMBER(FIND($P$2:$P146, G42))), NOT(ISBLANK($P$2:$P146)))))")," ")</f>
        <v xml:space="preserve"> </v>
      </c>
      <c r="S42" s="76" t="str">
        <f ca="1">IFERROR(__xludf.DUMMYFUNCTION("IF(ISNA(JOIN("", "", FILTER($P$2:$P146, ARRAYFORMULA(ISNUMBER(FIND($P$2:$P146, L42))), NOT(ISBLANK($P$2:$P146))))), "" "", JOIN("", "", FILTER($P$2:$P146, ARRAYFORMULA(ISNUMBER(FIND($P$2:$P146, L42))), NOT(ISBLANK($P$2:$P146)))))")," ")</f>
        <v xml:space="preserve"> </v>
      </c>
    </row>
    <row r="43" spans="1:19" ht="13" x14ac:dyDescent="0.25">
      <c r="A43" s="166" t="s">
        <v>115</v>
      </c>
      <c r="B43" s="77"/>
      <c r="C43" s="78"/>
      <c r="D43" s="78" t="s">
        <v>230</v>
      </c>
      <c r="E43" s="79">
        <v>3</v>
      </c>
      <c r="F43" s="86"/>
      <c r="G43" s="296" t="s">
        <v>308</v>
      </c>
      <c r="H43" s="78"/>
      <c r="I43" s="242" t="s">
        <v>324</v>
      </c>
      <c r="J43" s="78"/>
      <c r="K43" s="78"/>
      <c r="L43" s="81" t="s">
        <v>320</v>
      </c>
      <c r="M43" s="289" t="s">
        <v>411</v>
      </c>
      <c r="N43" s="88"/>
      <c r="O43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""0"")),G43 &amp; "" "" &amp; L43),"""")), ARRAYFORMULA(IFERROR(SEARCH(INDIRECT(""$P$2:$P"" &amp; TEXT(COUNTIF(($P$2:P146), ""&lt;&gt;""), ""0"")),G43 &amp; "" "" &amp; L4"&amp;"3),"""")) &lt;&gt; """"))), 0)"),"#REF!")</f>
        <v>#REF!</v>
      </c>
      <c r="P43" s="89"/>
      <c r="Q43" s="84" t="b">
        <f ca="1">IFERROR(__xludf.DUMMYFUNCTION("IF(AND(OR(COUNTA(FILTER($P$2:$P146, ARRAYFORMULA(ISNUMBER(FIND($P$2:$P146, G43))))) &gt; 0, COUNTA(FILTER($P$2:$P146, ARRAYFORMULA(ISNUMBER(FIND($P$2:$P146, L43))))) &gt; 0), NOT(ISNUMBER(B43))), TRUE(), FALSE())"),FALSE)</f>
        <v>0</v>
      </c>
      <c r="R43" s="84" t="str">
        <f ca="1">IFERROR(__xludf.DUMMYFUNCTION("IF(ISNA(JOIN("", "", FILTER($P$2:$P146, ARRAYFORMULA(ISNUMBER(FIND($P$2:$P146, G43))), NOT(ISBLANK($P$2:$P146))))), "" "", JOIN("", "", FILTER($P$2:$P146, ARRAYFORMULA(ISNUMBER(FIND($P$2:$P146, G43))), NOT(ISBLANK($P$2:$P146)))))")," ")</f>
        <v xml:space="preserve"> </v>
      </c>
      <c r="S43" s="84" t="str">
        <f ca="1">IFERROR(__xludf.DUMMYFUNCTION("IF(ISNA(JOIN("", "", FILTER($P$2:$P146, ARRAYFORMULA(ISNUMBER(FIND($P$2:$P146, L43))), NOT(ISBLANK($P$2:$P146))))), "" "", JOIN("", "", FILTER($P$2:$P146, ARRAYFORMULA(ISNUMBER(FIND($P$2:$P146, L43))), NOT(ISBLANK($P$2:$P146)))))")," ")</f>
        <v xml:space="preserve"> </v>
      </c>
    </row>
    <row r="44" spans="1:19" ht="13" x14ac:dyDescent="0.25">
      <c r="A44" s="166" t="s">
        <v>116</v>
      </c>
      <c r="B44" s="67"/>
      <c r="C44" s="68"/>
      <c r="D44" s="68" t="s">
        <v>230</v>
      </c>
      <c r="E44" s="69">
        <v>3</v>
      </c>
      <c r="F44" s="86"/>
      <c r="G44" s="70" t="s">
        <v>307</v>
      </c>
      <c r="H44" s="68"/>
      <c r="I44" s="241" t="s">
        <v>324</v>
      </c>
      <c r="J44" s="68"/>
      <c r="K44" s="68"/>
      <c r="L44" s="297" t="s">
        <v>310</v>
      </c>
      <c r="M44" s="285" t="s">
        <v>413</v>
      </c>
      <c r="N44" s="73"/>
      <c r="O44" s="74" t="b">
        <f ca="1">IFERROR(__xludf.DUMMYFUNCTION("IF(ROW(B44)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""0"")),G44 &amp; "" "" &amp; L44),"""")), ARRAYFORMULA(IFERROR(SEARCH(INDIRECT(""$P$2:$P"" &amp; TEXT(COUNTIF(($P$2:P146), ""&lt;&gt;""), ""0"")),G44 &amp; "" "" &amp; L44)"&amp;","""")) &lt;&gt; """"))), 0)"),FALSE)</f>
        <v>0</v>
      </c>
      <c r="P44" s="91"/>
      <c r="Q44" s="76" t="b">
        <f ca="1">IFERROR(__xludf.DUMMYFUNCTION("IF(AND(OR(COUNTA(FILTER($P$2:$P146, ARRAYFORMULA(ISNUMBER(FIND($P$2:$P146, G44))))) &gt; 0, COUNTA(FILTER($P$2:$P146, ARRAYFORMULA(ISNUMBER(FIND($P$2:$P146, L44))))) &gt; 0), NOT(ISNUMBER(B44))), TRUE(), FALSE())"),FALSE)</f>
        <v>0</v>
      </c>
      <c r="R44" s="76" t="str">
        <f ca="1">IFERROR(__xludf.DUMMYFUNCTION("IF(ISNA(JOIN("", "", FILTER($P$2:$P146, ARRAYFORMULA(ISNUMBER(FIND($P$2:$P146, G44))), NOT(ISBLANK($P$2:$P146))))), "" "", JOIN("", "", FILTER($P$2:$P146, ARRAYFORMULA(ISNUMBER(FIND($P$2:$P146, G44))), NOT(ISBLANK($P$2:$P146)))))")," ")</f>
        <v xml:space="preserve"> </v>
      </c>
      <c r="S44" s="76" t="str">
        <f ca="1">IFERROR(__xludf.DUMMYFUNCTION("IF(ISNA(JOIN("", "", FILTER($P$2:$P146, ARRAYFORMULA(ISNUMBER(FIND($P$2:$P146, L44))), NOT(ISBLANK($P$2:$P146))))), "" "", JOIN("", "", FILTER($P$2:$P146, ARRAYFORMULA(ISNUMBER(FIND($P$2:$P146, L44))), NOT(ISBLANK($P$2:$P146)))))")," ")</f>
        <v xml:space="preserve"> </v>
      </c>
    </row>
    <row r="45" spans="1:19" ht="13" x14ac:dyDescent="0.25">
      <c r="A45" s="166" t="s">
        <v>117</v>
      </c>
      <c r="B45" s="77"/>
      <c r="C45" s="78"/>
      <c r="D45" s="78" t="s">
        <v>232</v>
      </c>
      <c r="E45" s="79">
        <v>3</v>
      </c>
      <c r="F45" s="86"/>
      <c r="G45" s="80" t="s">
        <v>323</v>
      </c>
      <c r="H45" s="78"/>
      <c r="I45" s="242" t="s">
        <v>324</v>
      </c>
      <c r="J45" s="78"/>
      <c r="K45" s="78"/>
      <c r="L45" s="298" t="s">
        <v>317</v>
      </c>
      <c r="M45" s="289" t="s">
        <v>410</v>
      </c>
      <c r="N45" s="88"/>
      <c r="O45" s="83" t="s">
        <v>118</v>
      </c>
      <c r="P45" s="89"/>
      <c r="Q45" s="84" t="b">
        <f ca="1">IFERROR(__xludf.DUMMYFUNCTION("IF(AND(OR(COUNTA(FILTER($P$2:$P146, ARRAYFORMULA(ISNUMBER(FIND($P$2:$P146, G45))))) &gt; 0, COUNTA(FILTER($P$2:$P146, ARRAYFORMULA(ISNUMBER(FIND($P$2:$P146, L45))))) &gt; 0), NOT(ISNUMBER(B45))), TRUE(), FALSE())"),FALSE)</f>
        <v>0</v>
      </c>
      <c r="R45" s="84" t="str">
        <f ca="1">IFERROR(__xludf.DUMMYFUNCTION("IF(ISNA(JOIN("", "", FILTER($P$2:$P146, ARRAYFORMULA(ISNUMBER(FIND($P$2:$P146, G45))), NOT(ISBLANK($P$2:$P146))))), "" "", JOIN("", "", FILTER($P$2:$P146, ARRAYFORMULA(ISNUMBER(FIND($P$2:$P146, G45))), NOT(ISBLANK($P$2:$P146)))))")," ")</f>
        <v xml:space="preserve"> </v>
      </c>
      <c r="S45" s="84" t="str">
        <f ca="1">IFERROR(__xludf.DUMMYFUNCTION("IF(ISNA(JOIN("", "", FILTER($P$2:$P146, ARRAYFORMULA(ISNUMBER(FIND($P$2:$P146, L45))), NOT(ISBLANK($P$2:$P146))))), "" "", JOIN("", "", FILTER($P$2:$P146, ARRAYFORMULA(ISNUMBER(FIND($P$2:$P146, L45))), NOT(ISBLANK($P$2:$P146)))))")," ")</f>
        <v xml:space="preserve"> </v>
      </c>
    </row>
    <row r="46" spans="1:19" ht="13" x14ac:dyDescent="0.25">
      <c r="A46" s="166" t="s">
        <v>119</v>
      </c>
      <c r="B46" s="67"/>
      <c r="C46" s="68"/>
      <c r="D46" s="68" t="s">
        <v>232</v>
      </c>
      <c r="E46" s="69">
        <v>3</v>
      </c>
      <c r="F46" s="86"/>
      <c r="G46" s="70" t="s">
        <v>316</v>
      </c>
      <c r="H46" s="68"/>
      <c r="I46" s="241" t="s">
        <v>324</v>
      </c>
      <c r="J46" s="68"/>
      <c r="K46" s="68"/>
      <c r="L46" s="278" t="s">
        <v>318</v>
      </c>
      <c r="M46" s="275" t="s">
        <v>359</v>
      </c>
      <c r="N46" s="275" t="s">
        <v>359</v>
      </c>
      <c r="O46" s="74" t="s">
        <v>120</v>
      </c>
      <c r="P46" s="91"/>
      <c r="Q46" s="76" t="b">
        <f ca="1">IFERROR(__xludf.DUMMYFUNCTION("IF(AND(OR(COUNTA(FILTER($P$2:$P146, ARRAYFORMULA(ISNUMBER(FIND($P$2:$P146, G46))))) &gt; 0, COUNTA(FILTER($P$2:$P146, ARRAYFORMULA(ISNUMBER(FIND($P$2:$P146, L46))))) &gt; 0), NOT(ISNUMBER(B46))), TRUE(), FALSE())"),FALSE)</f>
        <v>0</v>
      </c>
      <c r="R46" s="76" t="str">
        <f ca="1">IFERROR(__xludf.DUMMYFUNCTION("IF(ISNA(JOIN("", "", FILTER($P$2:$P146, ARRAYFORMULA(ISNUMBER(FIND($P$2:$P146, G46))), NOT(ISBLANK($P$2:$P146))))), "" "", JOIN("", "", FILTER($P$2:$P146, ARRAYFORMULA(ISNUMBER(FIND($P$2:$P146, G46))), NOT(ISBLANK($P$2:$P146)))))")," ")</f>
        <v xml:space="preserve"> </v>
      </c>
      <c r="S46" s="76" t="str">
        <f ca="1">IFERROR(__xludf.DUMMYFUNCTION("IF(ISNA(JOIN("", "", FILTER($P$2:$P146, ARRAYFORMULA(ISNUMBER(FIND($P$2:$P146, L46))), NOT(ISBLANK($P$2:$P146))))), "" "", JOIN("", "", FILTER($P$2:$P146, ARRAYFORMULA(ISNUMBER(FIND($P$2:$P146, L46))), NOT(ISBLANK($P$2:$P146)))))")," ")</f>
        <v xml:space="preserve"> </v>
      </c>
    </row>
    <row r="47" spans="1:19" ht="13" x14ac:dyDescent="0.25">
      <c r="A47" s="166" t="s">
        <v>121</v>
      </c>
      <c r="B47" s="77"/>
      <c r="C47" s="78"/>
      <c r="D47" s="78" t="s">
        <v>232</v>
      </c>
      <c r="E47" s="79">
        <v>3</v>
      </c>
      <c r="F47" s="86"/>
      <c r="G47" s="296" t="s">
        <v>322</v>
      </c>
      <c r="H47" s="78"/>
      <c r="I47" s="242" t="s">
        <v>324</v>
      </c>
      <c r="J47" s="78"/>
      <c r="K47" s="78"/>
      <c r="L47" s="81" t="s">
        <v>319</v>
      </c>
      <c r="M47" s="289" t="s">
        <v>414</v>
      </c>
      <c r="N47" s="88"/>
      <c r="O47" s="83" t="b">
        <f ca="1">IFERROR(__xludf.DUMMYFUNCTION("IF(ROW(B47)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""0"")),G47 &amp; "" "" &amp; L47),"""")), ARRAYFORMULA(IFERROR(SEARCH(INDIRECT(""$P$2:$P"" &amp; TEXT(COUNTIF(($P$2:P146), ""&lt;&gt;""), ""0"")),G47 &amp; "" "" &amp; L47)"&amp;","""")) &lt;&gt; """"))), 0)"),FALSE)</f>
        <v>0</v>
      </c>
      <c r="P47" s="89"/>
      <c r="Q47" s="84" t="b">
        <f ca="1">IFERROR(__xludf.DUMMYFUNCTION("IF(AND(OR(COUNTA(FILTER($P$2:$P146, ARRAYFORMULA(ISNUMBER(FIND($P$2:$P146, G47))))) &gt; 0, COUNTA(FILTER($P$2:$P146, ARRAYFORMULA(ISNUMBER(FIND($P$2:$P146, L47))))) &gt; 0), NOT(ISNUMBER(B47))), TRUE(), FALSE())"),FALSE)</f>
        <v>0</v>
      </c>
      <c r="R47" s="84" t="str">
        <f ca="1">IFERROR(__xludf.DUMMYFUNCTION("IF(ISNA(JOIN("", "", FILTER($P$2:$P146, ARRAYFORMULA(ISNUMBER(FIND($P$2:$P146, G47))), NOT(ISBLANK($P$2:$P146))))), "" "", JOIN("", "", FILTER($P$2:$P146, ARRAYFORMULA(ISNUMBER(FIND($P$2:$P146, G47))), NOT(ISBLANK($P$2:$P146)))))")," ")</f>
        <v xml:space="preserve"> </v>
      </c>
      <c r="S47" s="84" t="str">
        <f ca="1">IFERROR(__xludf.DUMMYFUNCTION("IF(ISNA(JOIN("", "", FILTER($P$2:$P146, ARRAYFORMULA(ISNUMBER(FIND($P$2:$P146, L47))), NOT(ISBLANK($P$2:$P146))))), "" "", JOIN("", "", FILTER($P$2:$P146, ARRAYFORMULA(ISNUMBER(FIND($P$2:$P146, L47))), NOT(ISBLANK($P$2:$P146)))))")," ")</f>
        <v xml:space="preserve"> </v>
      </c>
    </row>
    <row r="48" spans="1:19" ht="13" x14ac:dyDescent="0.25">
      <c r="A48" s="166" t="s">
        <v>122</v>
      </c>
      <c r="B48" s="67"/>
      <c r="C48" s="68"/>
      <c r="D48" s="247" t="s">
        <v>345</v>
      </c>
      <c r="E48" s="222">
        <v>3</v>
      </c>
      <c r="F48" s="221"/>
      <c r="G48" s="223" t="s">
        <v>333</v>
      </c>
      <c r="H48" s="221"/>
      <c r="I48" s="247" t="s">
        <v>324</v>
      </c>
      <c r="J48" s="221"/>
      <c r="K48" s="221"/>
      <c r="L48" s="299" t="s">
        <v>334</v>
      </c>
      <c r="M48" s="285" t="s">
        <v>415</v>
      </c>
      <c r="N48" s="90"/>
      <c r="O48" s="74" t="b">
        <f ca="1">IFERROR(__xludf.DUMMYFUNCTION("IF(ROW(B48)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""0"")),G48 &amp; "" "" &amp; L48),"""")), ARRAYFORMULA(IFERROR(SEARCH(INDIRECT(""$P$2:$P"" &amp; TEXT(COUNTIF(($P$2:P146), ""&lt;&gt;""), ""0"")),G48 &amp; "" "" &amp; L48)"&amp;","""")) &lt;&gt; """"))), 0)"),FALSE)</f>
        <v>0</v>
      </c>
      <c r="P48" s="91"/>
      <c r="Q48" s="76" t="b">
        <f ca="1">IFERROR(__xludf.DUMMYFUNCTION("IF(AND(OR(COUNTA(FILTER($P$2:$P146, ARRAYFORMULA(ISNUMBER(FIND($P$2:$P146, G48))))) &gt; 0, COUNTA(FILTER($P$2:$P146, ARRAYFORMULA(ISNUMBER(FIND($P$2:$P146, L48))))) &gt; 0), NOT(ISNUMBER(B48))), TRUE(), FALSE())"),FALSE)</f>
        <v>0</v>
      </c>
      <c r="R48" s="76" t="str">
        <f ca="1">IFERROR(__xludf.DUMMYFUNCTION("IF(ISNA(JOIN("", "", FILTER($P$2:$P146, ARRAYFORMULA(ISNUMBER(FIND($P$2:$P146, G48))), NOT(ISBLANK($P$2:$P146))))), "" "", JOIN("", "", FILTER($P$2:$P146, ARRAYFORMULA(ISNUMBER(FIND($P$2:$P146, G48))), NOT(ISBLANK($P$2:$P146)))))")," ")</f>
        <v xml:space="preserve"> </v>
      </c>
      <c r="S48" s="76" t="str">
        <f ca="1">IFERROR(__xludf.DUMMYFUNCTION("IF(ISNA(JOIN("", "", FILTER($P$2:$P146, ARRAYFORMULA(ISNUMBER(FIND($P$2:$P146, L48))), NOT(ISBLANK($P$2:$P146))))), "" "", JOIN("", "", FILTER($P$2:$P146, ARRAYFORMULA(ISNUMBER(FIND($P$2:$P146, L48))), NOT(ISBLANK($P$2:$P146)))))")," ")</f>
        <v xml:space="preserve"> </v>
      </c>
    </row>
    <row r="49" spans="1:19" ht="13" x14ac:dyDescent="0.25">
      <c r="A49" s="166" t="s">
        <v>123</v>
      </c>
      <c r="B49" s="77"/>
      <c r="C49" s="78"/>
      <c r="D49" s="248" t="s">
        <v>345</v>
      </c>
      <c r="E49" s="249">
        <v>3</v>
      </c>
      <c r="F49" s="250"/>
      <c r="G49" s="295" t="s">
        <v>335</v>
      </c>
      <c r="H49" s="251"/>
      <c r="I49" s="248" t="s">
        <v>324</v>
      </c>
      <c r="J49" s="251"/>
      <c r="K49" s="251"/>
      <c r="L49" s="252" t="s">
        <v>337</v>
      </c>
      <c r="M49" s="289" t="s">
        <v>420</v>
      </c>
      <c r="N49" s="88"/>
      <c r="O49" s="83" t="b">
        <f ca="1">IFERROR(__xludf.DUMMYFUNCTION("IF(ROW(B49)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""0"")),G49 &amp; "" "" &amp; L49),"""")), ARRAYFORMULA(IFERROR(SEARCH(INDIRECT(""$P$2:$P"" &amp; TEXT(COUNTIF(($P$2:P146), ""&lt;&gt;""), ""0"")),G49 &amp; "" "" &amp; L49)"&amp;","""")) &lt;&gt; """"))), 0)"),FALSE)</f>
        <v>0</v>
      </c>
      <c r="P49" s="89"/>
      <c r="Q49" s="84" t="b">
        <f ca="1">IFERROR(__xludf.DUMMYFUNCTION("IF(AND(OR(COUNTA(FILTER($P$2:$P146, ARRAYFORMULA(ISNUMBER(FIND($P$2:$P146, G49))))) &gt; 0, COUNTA(FILTER($P$2:$P146, ARRAYFORMULA(ISNUMBER(FIND($P$2:$P146, L49))))) &gt; 0), NOT(ISNUMBER(B49))), TRUE(), FALSE())"),FALSE)</f>
        <v>0</v>
      </c>
      <c r="R49" s="84" t="str">
        <f ca="1">IFERROR(__xludf.DUMMYFUNCTION("IF(ISNA(JOIN("", "", FILTER($P$2:$P146, ARRAYFORMULA(ISNUMBER(FIND($P$2:$P146, G49))), NOT(ISBLANK($P$2:$P146))))), "" "", JOIN("", "", FILTER($P$2:$P146, ARRAYFORMULA(ISNUMBER(FIND($P$2:$P146, G49))), NOT(ISBLANK($P$2:$P146)))))")," ")</f>
        <v xml:space="preserve"> </v>
      </c>
      <c r="S49" s="84" t="str">
        <f ca="1">IFERROR(__xludf.DUMMYFUNCTION("IF(ISNA(JOIN("", "", FILTER($P$2:$P146, ARRAYFORMULA(ISNUMBER(FIND($P$2:$P146, L49))), NOT(ISBLANK($P$2:$P146))))), "" "", JOIN("", "", FILTER($P$2:$P146, ARRAYFORMULA(ISNUMBER(FIND($P$2:$P146, L49))), NOT(ISBLANK($P$2:$P146)))))")," ")</f>
        <v xml:space="preserve"> </v>
      </c>
    </row>
    <row r="50" spans="1:19" ht="13" x14ac:dyDescent="0.25">
      <c r="A50" s="166" t="s">
        <v>124</v>
      </c>
      <c r="B50" s="67"/>
      <c r="C50" s="68"/>
      <c r="D50" s="247" t="s">
        <v>345</v>
      </c>
      <c r="E50" s="222">
        <v>3</v>
      </c>
      <c r="F50" s="221"/>
      <c r="G50" s="300" t="s">
        <v>336</v>
      </c>
      <c r="H50" s="221"/>
      <c r="I50" s="247" t="s">
        <v>324</v>
      </c>
      <c r="J50" s="221"/>
      <c r="K50" s="221"/>
      <c r="L50" s="259" t="s">
        <v>363</v>
      </c>
      <c r="M50" s="291" t="s">
        <v>416</v>
      </c>
      <c r="N50" s="90"/>
      <c r="O50" s="74" t="b">
        <f ca="1">IFERROR(__xludf.DUMMYFUNCTION("IF(ROW(B50)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""0"")),G50 &amp; "" "" &amp; L50),"""")), ARRAYFORMULA(IFERROR(SEARCH(INDIRECT(""$P$2:$P"" &amp; TEXT(COUNTIF(($P$2:P146), ""&lt;&gt;""), ""0"")),G50 &amp; "" "" &amp; L50)"&amp;","""")) &lt;&gt; """"))), 0)"),FALSE)</f>
        <v>0</v>
      </c>
      <c r="P50" s="91"/>
      <c r="Q50" s="76" t="b">
        <f ca="1">IFERROR(__xludf.DUMMYFUNCTION("IF(AND(OR(COUNTA(FILTER($P$2:$P146, ARRAYFORMULA(ISNUMBER(FIND($P$2:$P146, G50))))) &gt; 0, COUNTA(FILTER($P$2:$P146, ARRAYFORMULA(ISNUMBER(FIND($P$2:$P146, L50))))) &gt; 0), NOT(ISNUMBER(B50))), TRUE(), FALSE())"),FALSE)</f>
        <v>0</v>
      </c>
      <c r="R50" s="76" t="str">
        <f ca="1">IFERROR(__xludf.DUMMYFUNCTION("IF(ISNA(JOIN("", "", FILTER($P$2:$P146, ARRAYFORMULA(ISNUMBER(FIND($P$2:$P146, G50))), NOT(ISBLANK($P$2:$P146))))), "" "", JOIN("", "", FILTER($P$2:$P146, ARRAYFORMULA(ISNUMBER(FIND($P$2:$P146, G50))), NOT(ISBLANK($P$2:$P146)))))")," ")</f>
        <v xml:space="preserve"> </v>
      </c>
      <c r="S50" s="76" t="str">
        <f ca="1">IFERROR(__xludf.DUMMYFUNCTION("IF(ISNA(JOIN("", "", FILTER($P$2:$P146, ARRAYFORMULA(ISNUMBER(FIND($P$2:$P146, L50))), NOT(ISBLANK($P$2:$P146))))), "" "", JOIN("", "", FILTER($P$2:$P146, ARRAYFORMULA(ISNUMBER(FIND($P$2:$P146, L50))), NOT(ISBLANK($P$2:$P146)))))")," ")</f>
        <v xml:space="preserve"> </v>
      </c>
    </row>
    <row r="51" spans="1:19" ht="13" x14ac:dyDescent="0.25">
      <c r="A51" s="166" t="s">
        <v>125</v>
      </c>
      <c r="B51" s="77"/>
      <c r="C51" s="78"/>
      <c r="D51" s="253" t="s">
        <v>30</v>
      </c>
      <c r="E51" s="228">
        <v>3</v>
      </c>
      <c r="F51" s="227"/>
      <c r="G51" s="229" t="s">
        <v>329</v>
      </c>
      <c r="H51" s="227"/>
      <c r="I51" s="253" t="s">
        <v>324</v>
      </c>
      <c r="J51" s="227"/>
      <c r="K51" s="227"/>
      <c r="L51" s="299" t="s">
        <v>332</v>
      </c>
      <c r="M51" s="292" t="s">
        <v>423</v>
      </c>
      <c r="N51" s="92"/>
      <c r="O51" s="83" t="b">
        <f ca="1">IFERROR(__xludf.DUMMYFUNCTION("IF(ROW(B51)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""0"")),G51 &amp; "" "" &amp; L51),"""")), ARRAYFORMULA(IFERROR(SEARCH(INDIRECT(""$P$2:$P"" &amp; TEXT(COUNTIF(($P$2:P146), ""&lt;&gt;""), ""0"")),G51 &amp; "" "" &amp; L51)"&amp;","""")) &lt;&gt; """"))), 0)"),FALSE)</f>
        <v>0</v>
      </c>
      <c r="P51" s="89"/>
      <c r="Q51" s="84" t="b">
        <f ca="1">IFERROR(__xludf.DUMMYFUNCTION("IF(AND(OR(COUNTA(FILTER($P$2:$P146, ARRAYFORMULA(ISNUMBER(FIND($P$2:$P146, G51))))) &gt; 0, COUNTA(FILTER($P$2:$P146, ARRAYFORMULA(ISNUMBER(FIND($P$2:$P146, L51))))) &gt; 0), NOT(ISNUMBER(B51))), TRUE(), FALSE())"),FALSE)</f>
        <v>0</v>
      </c>
      <c r="R51" s="84" t="str">
        <f ca="1">IFERROR(__xludf.DUMMYFUNCTION("IF(ISNA(JOIN("", "", FILTER($P$2:$P146, ARRAYFORMULA(ISNUMBER(FIND($P$2:$P146, G51))), NOT(ISBLANK($P$2:$P146))))), "" "", JOIN("", "", FILTER($P$2:$P146, ARRAYFORMULA(ISNUMBER(FIND($P$2:$P146, G51))), NOT(ISBLANK($P$2:$P146)))))")," ")</f>
        <v xml:space="preserve"> </v>
      </c>
      <c r="S51" s="84" t="str">
        <f ca="1">IFERROR(__xludf.DUMMYFUNCTION("IF(ISNA(JOIN("", "", FILTER($P$2:$P146, ARRAYFORMULA(ISNUMBER(FIND($P$2:$P146, L51))), NOT(ISBLANK($P$2:$P146))))), "" "", JOIN("", "", FILTER($P$2:$P146, ARRAYFORMULA(ISNUMBER(FIND($P$2:$P146, L51))), NOT(ISBLANK($P$2:$P146)))))")," ")</f>
        <v xml:space="preserve"> </v>
      </c>
    </row>
    <row r="52" spans="1:19" ht="13" x14ac:dyDescent="0.25">
      <c r="A52" s="166" t="s">
        <v>126</v>
      </c>
      <c r="B52" s="67"/>
      <c r="C52" s="68"/>
      <c r="D52" s="247" t="s">
        <v>30</v>
      </c>
      <c r="E52" s="222">
        <v>3</v>
      </c>
      <c r="F52" s="221"/>
      <c r="G52" s="300" t="s">
        <v>326</v>
      </c>
      <c r="H52" s="221"/>
      <c r="I52" s="247" t="s">
        <v>324</v>
      </c>
      <c r="J52" s="221"/>
      <c r="K52" s="221"/>
      <c r="L52" s="224" t="s">
        <v>331</v>
      </c>
      <c r="M52" s="291" t="s">
        <v>421</v>
      </c>
      <c r="N52" s="90"/>
      <c r="O52" s="74" t="b">
        <f ca="1">IFERROR(__xludf.DUMMYFUNCTION("IF(ROW(B52)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""0"")),G52 &amp; "" "" &amp; L52),"""")), ARRAYFORMULA(IFERROR(SEARCH(INDIRECT(""$P$2:$P"" &amp; TEXT(COUNTIF(($P$2:P146), ""&lt;&gt;""), ""0"")),G52 &amp; "" "" &amp; L52)"&amp;","""")) &lt;&gt; """"))), 0)"),FALSE)</f>
        <v>0</v>
      </c>
      <c r="P52" s="91"/>
      <c r="Q52" s="76" t="b">
        <f ca="1">IFERROR(__xludf.DUMMYFUNCTION("IF(AND(OR(COUNTA(FILTER($P$2:$P146, ARRAYFORMULA(ISNUMBER(FIND($P$2:$P146, G52))))) &gt; 0, COUNTA(FILTER($P$2:$P146, ARRAYFORMULA(ISNUMBER(FIND($P$2:$P146, L52))))) &gt; 0), NOT(ISNUMBER(B52))), TRUE(), FALSE())"),FALSE)</f>
        <v>0</v>
      </c>
      <c r="R52" s="76" t="str">
        <f ca="1">IFERROR(__xludf.DUMMYFUNCTION("IF(ISNA(JOIN("", "", FILTER($P$2:$P146, ARRAYFORMULA(ISNUMBER(FIND($P$2:$P146, G52))), NOT(ISBLANK($P$2:$P146))))), "" "", JOIN("", "", FILTER($P$2:$P146, ARRAYFORMULA(ISNUMBER(FIND($P$2:$P146, G52))), NOT(ISBLANK($P$2:$P146)))))")," ")</f>
        <v xml:space="preserve"> </v>
      </c>
      <c r="S52" s="76" t="str">
        <f ca="1">IFERROR(__xludf.DUMMYFUNCTION("IF(ISNA(JOIN("", "", FILTER($P$2:$P146, ARRAYFORMULA(ISNUMBER(FIND($P$2:$P146, L52))), NOT(ISBLANK($P$2:$P146))))), "" "", JOIN("", "", FILTER($P$2:$P146, ARRAYFORMULA(ISNUMBER(FIND($P$2:$P146, L52))), NOT(ISBLANK($P$2:$P146)))))")," ")</f>
        <v xml:space="preserve"> </v>
      </c>
    </row>
    <row r="53" spans="1:19" ht="13" x14ac:dyDescent="0.25">
      <c r="A53" s="166" t="s">
        <v>127</v>
      </c>
      <c r="B53" s="77"/>
      <c r="C53" s="78"/>
      <c r="D53" s="253" t="s">
        <v>30</v>
      </c>
      <c r="E53" s="228">
        <v>3</v>
      </c>
      <c r="F53" s="227"/>
      <c r="G53" s="300" t="s">
        <v>328</v>
      </c>
      <c r="H53" s="227"/>
      <c r="I53" s="253" t="s">
        <v>324</v>
      </c>
      <c r="J53" s="227"/>
      <c r="K53" s="227"/>
      <c r="L53" s="230" t="s">
        <v>330</v>
      </c>
      <c r="M53" s="292" t="s">
        <v>418</v>
      </c>
      <c r="N53" s="88"/>
      <c r="O53" s="83" t="b">
        <f ca="1">IFERROR(__xludf.DUMMYFUNCTION("IF(ROW(B53)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""0"")),G53 &amp; "" "" &amp; L53),"""")), ARRAYFORMULA(IFERROR(SEARCH(INDIRECT(""$P$2:$P"" &amp; TEXT(COUNTIF(($P$2:P146), ""&lt;&gt;""), ""0"")),G53 &amp; "" "" &amp; L53)"&amp;","""")) &lt;&gt; """"))), 0)"),FALSE)</f>
        <v>0</v>
      </c>
      <c r="P53" s="89"/>
      <c r="Q53" s="84" t="b">
        <f ca="1">IFERROR(__xludf.DUMMYFUNCTION("IF(AND(OR(COUNTA(FILTER($P$2:$P146, ARRAYFORMULA(ISNUMBER(FIND($P$2:$P146, G53))))) &gt; 0, COUNTA(FILTER($P$2:$P146, ARRAYFORMULA(ISNUMBER(FIND($P$2:$P146, L53))))) &gt; 0), NOT(ISNUMBER(B53))), TRUE(), FALSE())"),FALSE)</f>
        <v>0</v>
      </c>
      <c r="R53" s="84" t="str">
        <f ca="1">IFERROR(__xludf.DUMMYFUNCTION("IF(ISNA(JOIN("", "", FILTER($P$2:$P146, ARRAYFORMULA(ISNUMBER(FIND($P$2:$P146, G53))), NOT(ISBLANK($P$2:$P146))))), "" "", JOIN("", "", FILTER($P$2:$P146, ARRAYFORMULA(ISNUMBER(FIND($P$2:$P146, G53))), NOT(ISBLANK($P$2:$P146)))))")," ")</f>
        <v xml:space="preserve"> </v>
      </c>
      <c r="S53" s="84" t="str">
        <f ca="1">IFERROR(__xludf.DUMMYFUNCTION("IF(ISNA(JOIN("", "", FILTER($P$2:$P146, ARRAYFORMULA(ISNUMBER(FIND($P$2:$P146, L53))), NOT(ISBLANK($P$2:$P146))))), "" "", JOIN("", "", FILTER($P$2:$P146, ARRAYFORMULA(ISNUMBER(FIND($P$2:$P146, L53))), NOT(ISBLANK($P$2:$P146)))))")," ")</f>
        <v xml:space="preserve"> </v>
      </c>
    </row>
    <row r="54" spans="1:19" ht="13" x14ac:dyDescent="0.25">
      <c r="A54" s="166" t="s">
        <v>128</v>
      </c>
      <c r="B54" s="67"/>
      <c r="C54" s="68"/>
      <c r="D54" s="247" t="s">
        <v>31</v>
      </c>
      <c r="E54" s="222">
        <v>3</v>
      </c>
      <c r="F54" s="221"/>
      <c r="G54" s="300" t="s">
        <v>340</v>
      </c>
      <c r="H54" s="221"/>
      <c r="I54" s="247" t="s">
        <v>324</v>
      </c>
      <c r="J54" s="221"/>
      <c r="K54" s="221"/>
      <c r="L54" s="224" t="s">
        <v>339</v>
      </c>
      <c r="M54" s="291" t="s">
        <v>417</v>
      </c>
      <c r="N54" s="90"/>
      <c r="O54" s="74" t="b">
        <f ca="1">IFERROR(__xludf.DUMMYFUNCTION("IF(ROW(B54)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""0"")),G54 &amp; "" "" &amp; L54),"""")), ARRAYFORMULA(IFERROR(SEARCH(INDIRECT(""$P$2:$P"" &amp; TEXT(COUNTIF(($P$2:P146), ""&lt;&gt;""), ""0"")),G54 &amp; "" "" &amp; L54)"&amp;","""")) &lt;&gt; """"))), 0)"),FALSE)</f>
        <v>0</v>
      </c>
      <c r="P54" s="91"/>
      <c r="Q54" s="76" t="b">
        <f ca="1">IFERROR(__xludf.DUMMYFUNCTION("IF(AND(OR(COUNTA(FILTER($P$2:$P146, ARRAYFORMULA(ISNUMBER(FIND($P$2:$P146, G54))))) &gt; 0, COUNTA(FILTER($P$2:$P146, ARRAYFORMULA(ISNUMBER(FIND($P$2:$P146, L54))))) &gt; 0), NOT(ISNUMBER(B54))), TRUE(), FALSE())"),FALSE)</f>
        <v>0</v>
      </c>
      <c r="R54" s="76" t="str">
        <f ca="1">IFERROR(__xludf.DUMMYFUNCTION("IF(ISNA(JOIN("", "", FILTER($P$2:$P146, ARRAYFORMULA(ISNUMBER(FIND($P$2:$P146, G54))), NOT(ISBLANK($P$2:$P146))))), "" "", JOIN("", "", FILTER($P$2:$P146, ARRAYFORMULA(ISNUMBER(FIND($P$2:$P146, G54))), NOT(ISBLANK($P$2:$P146)))))")," ")</f>
        <v xml:space="preserve"> </v>
      </c>
      <c r="S54" s="76" t="str">
        <f ca="1">IFERROR(__xludf.DUMMYFUNCTION("IF(ISNA(JOIN("", "", FILTER($P$2:$P146, ARRAYFORMULA(ISNUMBER(FIND($P$2:$P146, L54))), NOT(ISBLANK($P$2:$P146))))), "" "", JOIN("", "", FILTER($P$2:$P146, ARRAYFORMULA(ISNUMBER(FIND($P$2:$P146, L54))), NOT(ISBLANK($P$2:$P146)))))")," ")</f>
        <v xml:space="preserve"> </v>
      </c>
    </row>
    <row r="55" spans="1:19" ht="13" x14ac:dyDescent="0.25">
      <c r="A55" s="166" t="s">
        <v>129</v>
      </c>
      <c r="B55" s="77"/>
      <c r="C55" s="78"/>
      <c r="D55" s="253" t="s">
        <v>31</v>
      </c>
      <c r="E55" s="228">
        <v>3</v>
      </c>
      <c r="F55" s="227"/>
      <c r="G55" s="229" t="s">
        <v>342</v>
      </c>
      <c r="H55" s="227"/>
      <c r="I55" s="253" t="s">
        <v>324</v>
      </c>
      <c r="J55" s="227"/>
      <c r="K55" s="227"/>
      <c r="L55" s="299" t="s">
        <v>338</v>
      </c>
      <c r="M55" s="292" t="s">
        <v>422</v>
      </c>
      <c r="N55" s="88"/>
      <c r="O55" s="83" t="b">
        <f ca="1">IFERROR(__xludf.DUMMYFUNCTION("IF(ROW(B55)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""0"")),G55 &amp; "" "" &amp; L55),"""")), ARRAYFORMULA(IFERROR(SEARCH(INDIRECT(""$P$2:$P"" &amp; TEXT(COUNTIF(($P$2:P146), ""&lt;&gt;""), ""0"")),G55 &amp; "" "" &amp; L55)"&amp;","""")) &lt;&gt; """"))), 0)"),FALSE)</f>
        <v>0</v>
      </c>
      <c r="P55" s="89"/>
      <c r="Q55" s="84" t="b">
        <f ca="1">IFERROR(__xludf.DUMMYFUNCTION("IF(AND(OR(COUNTA(FILTER($P$2:$P146, ARRAYFORMULA(ISNUMBER(FIND($P$2:$P146, G55))))) &gt; 0, COUNTA(FILTER($P$2:$P146, ARRAYFORMULA(ISNUMBER(FIND($P$2:$P146, L55))))) &gt; 0), NOT(ISNUMBER(B55))), TRUE(), FALSE())"),FALSE)</f>
        <v>0</v>
      </c>
      <c r="R55" s="84" t="str">
        <f ca="1">IFERROR(__xludf.DUMMYFUNCTION("IF(ISNA(JOIN("", "", FILTER($P$2:$P146, ARRAYFORMULA(ISNUMBER(FIND($P$2:$P146, G55))), NOT(ISBLANK($P$2:$P146))))), "" "", JOIN("", "", FILTER($P$2:$P146, ARRAYFORMULA(ISNUMBER(FIND($P$2:$P146, G55))), NOT(ISBLANK($P$2:$P146)))))")," ")</f>
        <v xml:space="preserve"> </v>
      </c>
      <c r="S55" s="84" t="str">
        <f ca="1">IFERROR(__xludf.DUMMYFUNCTION("IF(ISNA(JOIN("", "", FILTER($P$2:$P146, ARRAYFORMULA(ISNUMBER(FIND($P$2:$P146, L55))), NOT(ISBLANK($P$2:$P146))))), "" "", JOIN("", "", FILTER($P$2:$P146, ARRAYFORMULA(ISNUMBER(FIND($P$2:$P146, L55))), NOT(ISBLANK($P$2:$P146)))))")," ")</f>
        <v xml:space="preserve"> </v>
      </c>
    </row>
    <row r="56" spans="1:19" ht="13" x14ac:dyDescent="0.25">
      <c r="A56" s="166" t="s">
        <v>130</v>
      </c>
      <c r="B56" s="67"/>
      <c r="C56" s="68"/>
      <c r="D56" s="247" t="s">
        <v>31</v>
      </c>
      <c r="E56" s="222">
        <v>3</v>
      </c>
      <c r="F56" s="221"/>
      <c r="G56" s="300" t="s">
        <v>344</v>
      </c>
      <c r="H56" s="221"/>
      <c r="I56" s="247" t="s">
        <v>324</v>
      </c>
      <c r="J56" s="221"/>
      <c r="K56" s="221"/>
      <c r="L56" s="224" t="s">
        <v>343</v>
      </c>
      <c r="M56" s="291" t="s">
        <v>424</v>
      </c>
      <c r="N56" s="90"/>
      <c r="O56" s="74" t="b">
        <f ca="1">IFERROR(__xludf.DUMMYFUNCTION("IF(ROW(B56)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""0"")),G56 &amp; "" "" &amp; L56),"""")), ARRAYFORMULA(IFERROR(SEARCH(INDIRECT(""$P$2:$P"" &amp; TEXT(COUNTIF(($P$2:P146), ""&lt;&gt;""), ""0"")),G56 &amp; "" "" &amp; L56)"&amp;","""")) &lt;&gt; """"))), 0)"),FALSE)</f>
        <v>0</v>
      </c>
      <c r="P56" s="91"/>
      <c r="Q56" s="76" t="b">
        <f ca="1">IFERROR(__xludf.DUMMYFUNCTION("IF(AND(OR(COUNTA(FILTER($P$2:$P146, ARRAYFORMULA(ISNUMBER(FIND($P$2:$P146, G56))))) &gt; 0, COUNTA(FILTER($P$2:$P146, ARRAYFORMULA(ISNUMBER(FIND($P$2:$P146, L56))))) &gt; 0), NOT(ISNUMBER(B56))), TRUE(), FALSE())"),FALSE)</f>
        <v>0</v>
      </c>
      <c r="R56" s="76" t="str">
        <f ca="1">IFERROR(__xludf.DUMMYFUNCTION("IF(ISNA(JOIN("", "", FILTER($P$2:$P146, ARRAYFORMULA(ISNUMBER(FIND($P$2:$P146, G56))), NOT(ISBLANK($P$2:$P146))))), "" "", JOIN("", "", FILTER($P$2:$P146, ARRAYFORMULA(ISNUMBER(FIND($P$2:$P146, G56))), NOT(ISBLANK($P$2:$P146)))))")," ")</f>
        <v xml:space="preserve"> </v>
      </c>
      <c r="S56" s="76" t="str">
        <f ca="1">IFERROR(__xludf.DUMMYFUNCTION("IF(ISNA(JOIN("", "", FILTER($P$2:$P146, ARRAYFORMULA(ISNUMBER(FIND($P$2:$P146, L56))), NOT(ISBLANK($P$2:$P146))))), "" "", JOIN("", "", FILTER($P$2:$P146, ARRAYFORMULA(ISNUMBER(FIND($P$2:$P146, L56))), NOT(ISBLANK($P$2:$P146)))))")," ")</f>
        <v xml:space="preserve"> </v>
      </c>
    </row>
    <row r="57" spans="1:19" ht="13" x14ac:dyDescent="0.25">
      <c r="A57" s="166" t="s">
        <v>131</v>
      </c>
      <c r="B57" s="77"/>
      <c r="C57" s="78"/>
      <c r="D57" s="242" t="s">
        <v>230</v>
      </c>
      <c r="E57" s="79">
        <v>4</v>
      </c>
      <c r="F57" s="86"/>
      <c r="G57" s="80" t="s">
        <v>306</v>
      </c>
      <c r="H57" s="78"/>
      <c r="I57" s="242" t="s">
        <v>324</v>
      </c>
      <c r="J57" s="78"/>
      <c r="K57" s="78"/>
      <c r="L57" s="298" t="s">
        <v>305</v>
      </c>
      <c r="M57" s="289" t="s">
        <v>427</v>
      </c>
      <c r="N57" s="105" t="s">
        <v>353</v>
      </c>
      <c r="O57" s="83" t="b">
        <f ca="1">IFERROR(__xludf.DUMMYFUNCTION("IF(ROW(B57)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""0"")),G57 &amp; "" "" &amp; L57),"""")), ARRAYFORMULA(IFERROR(SEARCH(INDIRECT(""$P$2:$P"" &amp; TEXT(COUNTIF(($P$2:P146), ""&lt;&gt;""), ""0"")),G57 &amp; "" "" &amp; L57)"&amp;","""")) &lt;&gt; """"))), 0)"),FALSE)</f>
        <v>0</v>
      </c>
      <c r="P57" s="89"/>
      <c r="Q57" s="84" t="b">
        <f ca="1">IFERROR(__xludf.DUMMYFUNCTION("IF(AND(OR(COUNTA(FILTER($P$2:$P146, ARRAYFORMULA(ISNUMBER(FIND($P$2:$P146, G57))))) &gt; 0, COUNTA(FILTER($P$2:$P146, ARRAYFORMULA(ISNUMBER(FIND($P$2:$P146, L57))))) &gt; 0), NOT(ISNUMBER(B57))), TRUE(), FALSE())"),FALSE)</f>
        <v>0</v>
      </c>
      <c r="R57" s="84" t="str">
        <f ca="1">IFERROR(__xludf.DUMMYFUNCTION("IF(ISNA(JOIN("", "", FILTER($P$2:$P146, ARRAYFORMULA(ISNUMBER(FIND($P$2:$P146, G57))), NOT(ISBLANK($P$2:$P146))))), "" "", JOIN("", "", FILTER($P$2:$P146, ARRAYFORMULA(ISNUMBER(FIND($P$2:$P146, G57))), NOT(ISBLANK($P$2:$P146)))))")," ")</f>
        <v xml:space="preserve"> </v>
      </c>
      <c r="S57" s="84" t="str">
        <f ca="1">IFERROR(__xludf.DUMMYFUNCTION("IF(ISNA(JOIN("", "", FILTER($P$2:$P146, ARRAYFORMULA(ISNUMBER(FIND($P$2:$P146, L57))), NOT(ISBLANK($P$2:$P146))))), "" "", JOIN("", "", FILTER($P$2:$P146, ARRAYFORMULA(ISNUMBER(FIND($P$2:$P146, L57))), NOT(ISBLANK($P$2:$P146)))))")," ")</f>
        <v xml:space="preserve"> </v>
      </c>
    </row>
    <row r="58" spans="1:19" ht="13" x14ac:dyDescent="0.25">
      <c r="A58" s="166" t="s">
        <v>132</v>
      </c>
      <c r="B58" s="67"/>
      <c r="C58" s="68"/>
      <c r="D58" s="241" t="s">
        <v>230</v>
      </c>
      <c r="E58" s="69">
        <v>4</v>
      </c>
      <c r="F58" s="86"/>
      <c r="G58" s="70" t="s">
        <v>308</v>
      </c>
      <c r="H58" s="68"/>
      <c r="I58" s="241" t="s">
        <v>324</v>
      </c>
      <c r="J58" s="68"/>
      <c r="K58" s="68"/>
      <c r="L58" s="297" t="s">
        <v>310</v>
      </c>
      <c r="M58" s="285" t="s">
        <v>429</v>
      </c>
      <c r="N58" s="90"/>
      <c r="O58" s="74" t="b">
        <f ca="1">IFERROR(__xludf.DUMMYFUNCTION("IF(ROW(B58)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""0"")),G58 &amp; "" "" &amp; L58),"""")), ARRAYFORMULA(IFERROR(SEARCH(INDIRECT(""$P$2:$P"" &amp; TEXT(COUNTIF(($P$2:P146), ""&lt;&gt;""), ""0"")),G58 &amp; "" "" &amp; L58)"&amp;","""")) &lt;&gt; """"))), 0)"),FALSE)</f>
        <v>0</v>
      </c>
      <c r="P58" s="91"/>
      <c r="Q58" s="76" t="b">
        <f ca="1">IFERROR(__xludf.DUMMYFUNCTION("IF(AND(OR(COUNTA(FILTER($P$2:$P146, ARRAYFORMULA(ISNUMBER(FIND($P$2:$P146, G58))))) &gt; 0, COUNTA(FILTER($P$2:$P146, ARRAYFORMULA(ISNUMBER(FIND($P$2:$P146, L58))))) &gt; 0), NOT(ISNUMBER(B58))), TRUE(), FALSE())"),FALSE)</f>
        <v>0</v>
      </c>
      <c r="R58" s="76" t="str">
        <f ca="1">IFERROR(__xludf.DUMMYFUNCTION("IF(ISNA(JOIN("", "", FILTER($P$2:$P146, ARRAYFORMULA(ISNUMBER(FIND($P$2:$P146, G58))), NOT(ISBLANK($P$2:$P146))))), "" "", JOIN("", "", FILTER($P$2:$P146, ARRAYFORMULA(ISNUMBER(FIND($P$2:$P146, G58))), NOT(ISBLANK($P$2:$P146)))))")," ")</f>
        <v xml:space="preserve"> </v>
      </c>
      <c r="S58" s="76" t="str">
        <f ca="1">IFERROR(__xludf.DUMMYFUNCTION("IF(ISNA(JOIN("", "", FILTER($P$2:$P146, ARRAYFORMULA(ISNUMBER(FIND($P$2:$P146, L58))), NOT(ISBLANK($P$2:$P146))))), "" "", JOIN("", "", FILTER($P$2:$P146, ARRAYFORMULA(ISNUMBER(FIND($P$2:$P146, L58))), NOT(ISBLANK($P$2:$P146)))))")," ")</f>
        <v xml:space="preserve"> </v>
      </c>
    </row>
    <row r="59" spans="1:19" ht="13" x14ac:dyDescent="0.25">
      <c r="A59" s="166" t="s">
        <v>133</v>
      </c>
      <c r="B59" s="77"/>
      <c r="C59" s="78"/>
      <c r="D59" s="242" t="s">
        <v>230</v>
      </c>
      <c r="E59" s="79">
        <v>4</v>
      </c>
      <c r="F59" s="86"/>
      <c r="G59" s="296" t="s">
        <v>309</v>
      </c>
      <c r="H59" s="78"/>
      <c r="I59" s="242" t="s">
        <v>324</v>
      </c>
      <c r="J59" s="78"/>
      <c r="K59" s="78"/>
      <c r="L59" s="81" t="s">
        <v>320</v>
      </c>
      <c r="M59" s="289" t="s">
        <v>428</v>
      </c>
      <c r="N59" s="88"/>
      <c r="O59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""0"")),G59 &amp; "" "" &amp; L59),"""")), ARRAYFORMULA(IFERROR(SEARCH(INDIRECT(""$P$2:$P"" &amp; TEXT(COUNTIF(($P$2:P146), ""&lt;&gt;""), ""0"")),G59 &amp; "" "" &amp; L5"&amp;"9),"""")) &lt;&gt; """"))), 0)"),"#REF!")</f>
        <v>#REF!</v>
      </c>
      <c r="P59" s="89"/>
      <c r="Q59" s="84" t="b">
        <f ca="1">IFERROR(__xludf.DUMMYFUNCTION("IF(AND(OR(COUNTA(FILTER($P$2:$P146, ARRAYFORMULA(ISNUMBER(FIND($P$2:$P146, G59))))) &gt; 0, COUNTA(FILTER($P$2:$P146, ARRAYFORMULA(ISNUMBER(FIND($P$2:$P146, L59))))) &gt; 0), NOT(ISNUMBER(B59))), TRUE(), FALSE())"),FALSE)</f>
        <v>0</v>
      </c>
      <c r="R59" s="84" t="str">
        <f ca="1">IFERROR(__xludf.DUMMYFUNCTION("IF(ISNA(JOIN("", "", FILTER($P$2:$P146, ARRAYFORMULA(ISNUMBER(FIND($P$2:$P146, G59))), NOT(ISBLANK($P$2:$P146))))), "" "", JOIN("", "", FILTER($P$2:$P146, ARRAYFORMULA(ISNUMBER(FIND($P$2:$P146, G59))), NOT(ISBLANK($P$2:$P146)))))")," ")</f>
        <v xml:space="preserve"> </v>
      </c>
      <c r="S59" s="84" t="str">
        <f ca="1">IFERROR(__xludf.DUMMYFUNCTION("IF(ISNA(JOIN("", "", FILTER($P$2:$P146, ARRAYFORMULA(ISNUMBER(FIND($P$2:$P146, L59))), NOT(ISBLANK($P$2:$P146))))), "" "", JOIN("", "", FILTER($P$2:$P146, ARRAYFORMULA(ISNUMBER(FIND($P$2:$P146, L59))), NOT(ISBLANK($P$2:$P146)))))")," ")</f>
        <v xml:space="preserve"> </v>
      </c>
    </row>
    <row r="60" spans="1:19" ht="13" x14ac:dyDescent="0.25">
      <c r="A60" s="166" t="s">
        <v>134</v>
      </c>
      <c r="B60" s="67"/>
      <c r="C60" s="68"/>
      <c r="D60" s="241" t="s">
        <v>229</v>
      </c>
      <c r="E60" s="69">
        <v>4</v>
      </c>
      <c r="F60" s="86"/>
      <c r="G60" s="70" t="s">
        <v>300</v>
      </c>
      <c r="H60" s="68"/>
      <c r="I60" s="241" t="s">
        <v>324</v>
      </c>
      <c r="J60" s="68"/>
      <c r="K60" s="68"/>
      <c r="L60" s="297" t="s">
        <v>325</v>
      </c>
      <c r="M60" s="285" t="s">
        <v>425</v>
      </c>
      <c r="N60" s="90"/>
      <c r="O60" s="74" t="b">
        <f ca="1">IFERROR(__xludf.DUMMYFUNCTION("IF(ROW(B73)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""0"")),G60 &amp; "" "" &amp; L60),"""")), ARRAYFORMULA(IFERROR(SEARCH(INDIRECT(""$P$2:$P"" &amp; TEXT(COUNTIF(($P$2:P146), ""&lt;&gt;""), ""0"")),G60 &amp; "" "" &amp; L60)"&amp;","""")) &lt;&gt; """"))), 0)"),FALSE)</f>
        <v>0</v>
      </c>
      <c r="P60" s="91"/>
      <c r="Q60" s="76" t="b">
        <f ca="1">IFERROR(__xludf.DUMMYFUNCTION("IF(AND(OR(COUNTA(FILTER($P$2:$P146, ARRAYFORMULA(ISNUMBER(FIND($P$2:$P146, G60))))) &gt; 0, COUNTA(FILTER($P$2:$P146, ARRAYFORMULA(ISNUMBER(FIND($P$2:$P146, L60))))) &gt; 0), NOT(ISNUMBER(B60))), TRUE(), FALSE())"),FALSE)</f>
        <v>0</v>
      </c>
      <c r="R60" s="76" t="str">
        <f ca="1">IFERROR(__xludf.DUMMYFUNCTION("IF(ISNA(JOIN("", "", FILTER($P$2:$P146, ARRAYFORMULA(ISNUMBER(FIND($P$2:$P146, G60))), NOT(ISBLANK($P$2:$P146))))), "" "", JOIN("", "", FILTER($P$2:$P146, ARRAYFORMULA(ISNUMBER(FIND($P$2:$P146, G60))), NOT(ISBLANK($P$2:$P146)))))")," ")</f>
        <v xml:space="preserve"> </v>
      </c>
      <c r="S60" s="76" t="str">
        <f ca="1">IFERROR(__xludf.DUMMYFUNCTION("IF(ISNA(JOIN("", "", FILTER($P$2:$P146, ARRAYFORMULA(ISNUMBER(FIND($P$2:$P146, L60))), NOT(ISBLANK($P$2:$P146))))), "" "", JOIN("", "", FILTER($P$2:$P146, ARRAYFORMULA(ISNUMBER(FIND($P$2:$P146, L60))), NOT(ISBLANK($P$2:$P146)))))")," ")</f>
        <v xml:space="preserve"> </v>
      </c>
    </row>
    <row r="61" spans="1:19" ht="13" x14ac:dyDescent="0.25">
      <c r="A61" s="166" t="s">
        <v>135</v>
      </c>
      <c r="B61" s="77"/>
      <c r="C61" s="78"/>
      <c r="D61" s="242" t="s">
        <v>229</v>
      </c>
      <c r="E61" s="79">
        <v>4</v>
      </c>
      <c r="F61" s="86"/>
      <c r="G61" s="296" t="s">
        <v>301</v>
      </c>
      <c r="H61" s="78"/>
      <c r="I61" s="242" t="s">
        <v>324</v>
      </c>
      <c r="J61" s="78"/>
      <c r="K61" s="78"/>
      <c r="L61" s="81" t="s">
        <v>303</v>
      </c>
      <c r="M61" s="289" t="s">
        <v>430</v>
      </c>
      <c r="N61" s="88"/>
      <c r="O61" s="83" t="b">
        <f ca="1">IFERROR(__xludf.DUMMYFUNCTION("IF(ROW(B61)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""0"")),G61 &amp; "" "" &amp; L61),"""")), ARRAYFORMULA(IFERROR(SEARCH(INDIRECT(""$P$2:$P"" &amp; TEXT(COUNTIF(($P$2:P146), ""&lt;&gt;""), ""0"")),G61 &amp; "" "" &amp; L61)"&amp;","""")) &lt;&gt; """"))), 0)"),FALSE)</f>
        <v>0</v>
      </c>
      <c r="P61" s="89"/>
      <c r="Q61" s="84" t="b">
        <f ca="1">IFERROR(__xludf.DUMMYFUNCTION("IF(AND(OR(COUNTA(FILTER($P$2:$P146, ARRAYFORMULA(ISNUMBER(FIND($P$2:$P146, G61))))) &gt; 0, COUNTA(FILTER($P$2:$P146, ARRAYFORMULA(ISNUMBER(FIND($P$2:$P146, L61))))) &gt; 0), NOT(ISNUMBER(B61))), TRUE(), FALSE())"),FALSE)</f>
        <v>0</v>
      </c>
      <c r="R61" s="84" t="str">
        <f ca="1">IFERROR(__xludf.DUMMYFUNCTION("IF(ISNA(JOIN("", "", FILTER($P$2:$P146, ARRAYFORMULA(ISNUMBER(FIND($P$2:$P146, G61))), NOT(ISBLANK($P$2:$P146))))), "" "", JOIN("", "", FILTER($P$2:$P146, ARRAYFORMULA(ISNUMBER(FIND($P$2:$P146, G61))), NOT(ISBLANK($P$2:$P146)))))")," ")</f>
        <v xml:space="preserve"> </v>
      </c>
      <c r="S61" s="84" t="str">
        <f ca="1">IFERROR(__xludf.DUMMYFUNCTION("IF(ISNA(JOIN("", "", FILTER($P$2:$P146, ARRAYFORMULA(ISNUMBER(FIND($P$2:$P146, L61))), NOT(ISBLANK($P$2:$P146))))), "" "", JOIN("", "", FILTER($P$2:$P146, ARRAYFORMULA(ISNUMBER(FIND($P$2:$P146, L61))), NOT(ISBLANK($P$2:$P146)))))")," ")</f>
        <v xml:space="preserve"> </v>
      </c>
    </row>
    <row r="62" spans="1:19" ht="13" x14ac:dyDescent="0.25">
      <c r="A62" s="166" t="s">
        <v>136</v>
      </c>
      <c r="B62" s="67"/>
      <c r="C62" s="68"/>
      <c r="D62" s="68" t="s">
        <v>229</v>
      </c>
      <c r="E62" s="69">
        <v>4</v>
      </c>
      <c r="F62" s="86"/>
      <c r="G62" s="70" t="s">
        <v>346</v>
      </c>
      <c r="H62" s="68"/>
      <c r="I62" s="241" t="s">
        <v>324</v>
      </c>
      <c r="J62" s="68"/>
      <c r="K62" s="68"/>
      <c r="L62" s="297" t="s">
        <v>302</v>
      </c>
      <c r="M62" s="285" t="s">
        <v>431</v>
      </c>
      <c r="N62" s="90"/>
      <c r="O62" s="74" t="b">
        <f ca="1">IFERROR(__xludf.DUMMYFUNCTION("IF(ROW(B62)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""0"")),G62 &amp; "" "" &amp; L62),"""")), ARRAYFORMULA(IFERROR(SEARCH(INDIRECT(""$P$2:$P"" &amp; TEXT(COUNTIF(($P$2:P146), ""&lt;&gt;""), ""0"")),G62 &amp; "" "" &amp; L62)"&amp;","""")) &lt;&gt; """"))), 0)"),FALSE)</f>
        <v>0</v>
      </c>
      <c r="P62" s="91"/>
      <c r="Q62" s="76" t="b">
        <f ca="1">IFERROR(__xludf.DUMMYFUNCTION("IF(AND(OR(COUNTA(FILTER($P$2:$P146, ARRAYFORMULA(ISNUMBER(FIND($P$2:$P146, G62))))) &gt; 0, COUNTA(FILTER($P$2:$P146, ARRAYFORMULA(ISNUMBER(FIND($P$2:$P146, L62))))) &gt; 0), NOT(ISNUMBER(B62))), TRUE(), FALSE())"),FALSE)</f>
        <v>0</v>
      </c>
      <c r="R62" s="76" t="str">
        <f ca="1">IFERROR(__xludf.DUMMYFUNCTION("IF(ISNA(JOIN("", "", FILTER($P$2:$P146, ARRAYFORMULA(ISNUMBER(FIND($P$2:$P146, G62))), NOT(ISBLANK($P$2:$P146))))), "" "", JOIN("", "", FILTER($P$2:$P146, ARRAYFORMULA(ISNUMBER(FIND($P$2:$P146, G62))), NOT(ISBLANK($P$2:$P146)))))")," ")</f>
        <v xml:space="preserve"> </v>
      </c>
      <c r="S62" s="76" t="str">
        <f ca="1">IFERROR(__xludf.DUMMYFUNCTION("IF(ISNA(JOIN("", "", FILTER($P$2:$P146, ARRAYFORMULA(ISNUMBER(FIND($P$2:$P146, L62))), NOT(ISBLANK($P$2:$P146))))), "" "", JOIN("", "", FILTER($P$2:$P146, ARRAYFORMULA(ISNUMBER(FIND($P$2:$P146, L62))), NOT(ISBLANK($P$2:$P146)))))")," ")</f>
        <v xml:space="preserve"> </v>
      </c>
    </row>
    <row r="63" spans="1:19" ht="13" x14ac:dyDescent="0.25">
      <c r="A63" s="166" t="s">
        <v>137</v>
      </c>
      <c r="B63" s="77"/>
      <c r="C63" s="78"/>
      <c r="D63" s="78" t="s">
        <v>232</v>
      </c>
      <c r="E63" s="79">
        <v>4</v>
      </c>
      <c r="F63" s="86"/>
      <c r="G63" s="296" t="s">
        <v>323</v>
      </c>
      <c r="H63" s="78"/>
      <c r="I63" s="242" t="s">
        <v>324</v>
      </c>
      <c r="J63" s="78"/>
      <c r="K63" s="78"/>
      <c r="L63" s="81" t="s">
        <v>319</v>
      </c>
      <c r="M63" s="289" t="s">
        <v>426</v>
      </c>
      <c r="N63" s="88"/>
      <c r="O63" s="83" t="b">
        <f ca="1">IFERROR(__xludf.DUMMYFUNCTION("IF(ROW(B63)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""0"")),G63 &amp; "" "" &amp; L63),"""")), ARRAYFORMULA(IFERROR(SEARCH(INDIRECT(""$P$2:$P"" &amp; TEXT(COUNTIF(($P$2:P146), ""&lt;&gt;""), ""0"")),G63 &amp; "" "" &amp; L63)"&amp;","""")) &lt;&gt; """"))), 0)"),FALSE)</f>
        <v>0</v>
      </c>
      <c r="P63" s="89"/>
      <c r="Q63" s="84" t="b">
        <f ca="1">IFERROR(__xludf.DUMMYFUNCTION("IF(AND(OR(COUNTA(FILTER($P$2:$P146, ARRAYFORMULA(ISNUMBER(FIND($P$2:$P146, G63))))) &gt; 0, COUNTA(FILTER($P$2:$P146, ARRAYFORMULA(ISNUMBER(FIND($P$2:$P146, L63))))) &gt; 0), NOT(ISNUMBER(B63))), TRUE(), FALSE())"),FALSE)</f>
        <v>0</v>
      </c>
      <c r="R63" s="84" t="str">
        <f ca="1">IFERROR(__xludf.DUMMYFUNCTION("IF(ISNA(JOIN("", "", FILTER($P$2:$P146, ARRAYFORMULA(ISNUMBER(FIND($P$2:$P146, G63))), NOT(ISBLANK($P$2:$P146))))), "" "", JOIN("", "", FILTER($P$2:$P146, ARRAYFORMULA(ISNUMBER(FIND($P$2:$P146, G63))), NOT(ISBLANK($P$2:$P146)))))")," ")</f>
        <v xml:space="preserve"> </v>
      </c>
      <c r="S63" s="84" t="str">
        <f ca="1">IFERROR(__xludf.DUMMYFUNCTION("IF(ISNA(JOIN("", "", FILTER($P$2:$P146, ARRAYFORMULA(ISNUMBER(FIND($P$2:$P146, L63))), NOT(ISBLANK($P$2:$P146))))), "" "", JOIN("", "", FILTER($P$2:$P146, ARRAYFORMULA(ISNUMBER(FIND($P$2:$P146, L63))), NOT(ISBLANK($P$2:$P146)))))")," ")</f>
        <v xml:space="preserve"> </v>
      </c>
    </row>
    <row r="64" spans="1:19" ht="13" x14ac:dyDescent="0.25">
      <c r="A64" s="166"/>
      <c r="B64" s="67"/>
      <c r="C64" s="68"/>
      <c r="D64" s="68" t="s">
        <v>232</v>
      </c>
      <c r="E64" s="69">
        <v>4</v>
      </c>
      <c r="F64" s="86"/>
      <c r="G64" s="277" t="s">
        <v>318</v>
      </c>
      <c r="H64" s="68"/>
      <c r="I64" s="68" t="s">
        <v>324</v>
      </c>
      <c r="J64" s="68"/>
      <c r="K64" s="68"/>
      <c r="L64" s="71" t="s">
        <v>322</v>
      </c>
      <c r="M64" s="285" t="s">
        <v>433</v>
      </c>
      <c r="N64" s="272" t="s">
        <v>359</v>
      </c>
      <c r="O64" s="74" t="b">
        <f ca="1">IFERROR(__xludf.DUMMYFUNCTION("IF(ROW(B64)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""0"")),G64 &amp; "" "" &amp; L64),"""")), ARRAYFORMULA(IFERROR(SEARCH(INDIRECT(""$P$2:$P"" &amp; TEXT(COUNTIF(($P$2:P146), ""&lt;&gt;""), ""0"")),G64 &amp; "" "" &amp; L64)"&amp;","""")) &lt;&gt; """"))), 0)"),FALSE)</f>
        <v>0</v>
      </c>
      <c r="P64" s="91"/>
      <c r="Q64" s="76" t="b">
        <f ca="1">IFERROR(__xludf.DUMMYFUNCTION("IF(AND(OR(COUNTA(FILTER($P$2:$P146, ARRAYFORMULA(ISNUMBER(FIND($P$2:$P146, G64))))) &gt; 0, COUNTA(FILTER($P$2:$P146, ARRAYFORMULA(ISNUMBER(FIND($P$2:$P146, L64))))) &gt; 0), NOT(ISNUMBER(B64))), TRUE(), FALSE())"),FALSE)</f>
        <v>0</v>
      </c>
      <c r="R64" s="76" t="str">
        <f ca="1">IFERROR(__xludf.DUMMYFUNCTION("IF(ISNA(JOIN("", "", FILTER($P$2:$P146, ARRAYFORMULA(ISNUMBER(FIND($P$2:$P146, G64))), NOT(ISBLANK($P$2:$P146))))), "" "", JOIN("", "", FILTER($P$2:$P146, ARRAYFORMULA(ISNUMBER(FIND($P$2:$P146, G64))), NOT(ISBLANK($P$2:$P146)))))")," ")</f>
        <v xml:space="preserve"> </v>
      </c>
      <c r="S64" s="76" t="str">
        <f ca="1">IFERROR(__xludf.DUMMYFUNCTION("IF(ISNA(JOIN("", "", FILTER($P$2:$P146, ARRAYFORMULA(ISNUMBER(FIND($P$2:$P146, L64))), NOT(ISBLANK($P$2:$P146))))), "" "", JOIN("", "", FILTER($P$2:$P146, ARRAYFORMULA(ISNUMBER(FIND($P$2:$P146, L64))), NOT(ISBLANK($P$2:$P146)))))")," ")</f>
        <v xml:space="preserve"> </v>
      </c>
    </row>
    <row r="65" spans="1:19" ht="13" x14ac:dyDescent="0.25">
      <c r="A65" s="166" t="s">
        <v>138</v>
      </c>
      <c r="B65" s="77"/>
      <c r="C65" s="78"/>
      <c r="D65" s="78" t="s">
        <v>232</v>
      </c>
      <c r="E65" s="79">
        <v>4</v>
      </c>
      <c r="F65" s="86"/>
      <c r="G65" s="80" t="s">
        <v>316</v>
      </c>
      <c r="H65" s="78"/>
      <c r="I65" s="78" t="s">
        <v>324</v>
      </c>
      <c r="J65" s="78"/>
      <c r="K65" s="78"/>
      <c r="L65" s="298" t="s">
        <v>317</v>
      </c>
      <c r="M65" s="289" t="s">
        <v>432</v>
      </c>
      <c r="N65" s="88"/>
      <c r="O65" s="83" t="b">
        <f ca="1">IFERROR(__xludf.DUMMYFUNCTION("IF(ROW(B65)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""0"")),G65 &amp; "" "" &amp; L65),"""")), ARRAYFORMULA(IFERROR(SEARCH(INDIRECT(""$P$2:$P"" &amp; TEXT(COUNTIF(($P$2:P146), ""&lt;&gt;""), ""0"")),G65 &amp; "" "" &amp; L65)"&amp;","""")) &lt;&gt; """"))), 0)"),FALSE)</f>
        <v>0</v>
      </c>
      <c r="P65" s="89"/>
      <c r="Q65" s="84" t="b">
        <f ca="1">IFERROR(__xludf.DUMMYFUNCTION("IF(AND(OR(COUNTA(FILTER($P$2:$P146, ARRAYFORMULA(ISNUMBER(FIND($P$2:$P146, G65))))) &gt; 0, COUNTA(FILTER($P$2:$P146, ARRAYFORMULA(ISNUMBER(FIND($P$2:$P146, L65))))) &gt; 0), NOT(ISNUMBER(B65))), TRUE(), FALSE())"),FALSE)</f>
        <v>0</v>
      </c>
      <c r="R65" s="84" t="str">
        <f ca="1">IFERROR(__xludf.DUMMYFUNCTION("IF(ISNA(JOIN("", "", FILTER($P$2:$P146, ARRAYFORMULA(ISNUMBER(FIND($P$2:$P146, G65))), NOT(ISBLANK($P$2:$P146))))), "" "", JOIN("", "", FILTER($P$2:$P146, ARRAYFORMULA(ISNUMBER(FIND($P$2:$P146, G65))), NOT(ISBLANK($P$2:$P146)))))")," ")</f>
        <v xml:space="preserve"> </v>
      </c>
      <c r="S65" s="84" t="str">
        <f ca="1">IFERROR(__xludf.DUMMYFUNCTION("IF(ISNA(JOIN("", "", FILTER($P$2:$P146, ARRAYFORMULA(ISNUMBER(FIND($P$2:$P146, L65))), NOT(ISBLANK($P$2:$P146))))), "" "", JOIN("", "", FILTER($P$2:$P146, ARRAYFORMULA(ISNUMBER(FIND($P$2:$P146, L65))), NOT(ISBLANK($P$2:$P146)))))")," ")</f>
        <v xml:space="preserve"> </v>
      </c>
    </row>
    <row r="66" spans="1:19" ht="13" x14ac:dyDescent="0.25">
      <c r="A66" s="166" t="s">
        <v>139</v>
      </c>
      <c r="B66" s="67"/>
      <c r="C66" s="68"/>
      <c r="D66" s="68" t="s">
        <v>231</v>
      </c>
      <c r="E66" s="69">
        <v>4</v>
      </c>
      <c r="F66" s="86"/>
      <c r="G66" s="295" t="s">
        <v>311</v>
      </c>
      <c r="H66" s="68"/>
      <c r="I66" s="68" t="s">
        <v>324</v>
      </c>
      <c r="J66" s="68"/>
      <c r="K66" s="68"/>
      <c r="L66" s="71" t="s">
        <v>313</v>
      </c>
      <c r="M66" s="72"/>
      <c r="N66" s="90"/>
      <c r="O66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""0"")),G66 &amp; "" "" &amp; L66),"""")), ARRAYFORMULA(IFERROR(SEARCH(INDIRECT(""$P$2:$P"" &amp; TEXT(COUNTIF(($P$2:P146), ""&lt;&gt;""), ""0"")),G66 &amp; "" "" &amp; L6"&amp;"6),"""")) &lt;&gt; """"))), 0)"),"#REF!")</f>
        <v>#REF!</v>
      </c>
      <c r="P66" s="91"/>
      <c r="Q66" s="76" t="b">
        <f ca="1">IFERROR(__xludf.DUMMYFUNCTION("IF(AND(OR(COUNTA(FILTER($P$2:$P146, ARRAYFORMULA(ISNUMBER(FIND($P$2:$P146, G66))))) &gt; 0, COUNTA(FILTER($P$2:$P146, ARRAYFORMULA(ISNUMBER(FIND($P$2:$P146, L66))))) &gt; 0), NOT(ISNUMBER(B66))), TRUE(), FALSE())"),FALSE)</f>
        <v>0</v>
      </c>
      <c r="R66" s="76" t="str">
        <f ca="1">IFERROR(__xludf.DUMMYFUNCTION("IF(ISNA(JOIN("", "", FILTER($P$2:$P146, ARRAYFORMULA(ISNUMBER(FIND($P$2:$P146, G66))), NOT(ISBLANK($P$2:$P146))))), "" "", JOIN("", "", FILTER($P$2:$P146, ARRAYFORMULA(ISNUMBER(FIND($P$2:$P146, G66))), NOT(ISBLANK($P$2:$P146)))))")," ")</f>
        <v xml:space="preserve"> </v>
      </c>
      <c r="S66" s="76" t="str">
        <f ca="1">IFERROR(__xludf.DUMMYFUNCTION("IF(ISNA(JOIN("", "", FILTER($P$2:$P146, ARRAYFORMULA(ISNUMBER(FIND($P$2:$P146, L66))), NOT(ISBLANK($P$2:$P146))))), "" "", JOIN("", "", FILTER($P$2:$P146, ARRAYFORMULA(ISNUMBER(FIND($P$2:$P146, L66))), NOT(ISBLANK($P$2:$P146)))))")," ")</f>
        <v xml:space="preserve"> </v>
      </c>
    </row>
    <row r="67" spans="1:19" ht="13" x14ac:dyDescent="0.25">
      <c r="A67" s="166" t="s">
        <v>140</v>
      </c>
      <c r="B67" s="77"/>
      <c r="C67" s="78"/>
      <c r="D67" s="78" t="s">
        <v>231</v>
      </c>
      <c r="E67" s="79">
        <v>4</v>
      </c>
      <c r="F67" s="86"/>
      <c r="G67" s="296" t="s">
        <v>314</v>
      </c>
      <c r="H67" s="78"/>
      <c r="I67" s="78" t="s">
        <v>324</v>
      </c>
      <c r="J67" s="78"/>
      <c r="K67" s="78"/>
      <c r="L67" s="81" t="s">
        <v>321</v>
      </c>
      <c r="M67" s="289" t="s">
        <v>435</v>
      </c>
      <c r="N67" s="92"/>
      <c r="O67" s="83" t="b">
        <f ca="1">IFERROR(__xludf.DUMMYFUNCTION("IF(ROW(B67)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""0"")),G67 &amp; "" "" &amp; L67),"""")), ARRAYFORMULA(IFERROR(SEARCH(INDIRECT(""$P$2:$P"" &amp; TEXT(COUNTIF(($P$2:P146), ""&lt;&gt;""), ""0"")),G67 &amp; "" "" &amp; L67)"&amp;","""")) &lt;&gt; """"))), 0)"),FALSE)</f>
        <v>0</v>
      </c>
      <c r="P67" s="89"/>
      <c r="Q67" s="84" t="b">
        <f ca="1">IFERROR(__xludf.DUMMYFUNCTION("IF(AND(OR(COUNTA(FILTER($P$2:$P146, ARRAYFORMULA(ISNUMBER(FIND($P$2:$P146, G67))))) &gt; 0, COUNTA(FILTER($P$2:$P146, ARRAYFORMULA(ISNUMBER(FIND($P$2:$P146, L67))))) &gt; 0), NOT(ISNUMBER(B67))), TRUE(), FALSE())"),FALSE)</f>
        <v>0</v>
      </c>
      <c r="R67" s="84" t="str">
        <f ca="1">IFERROR(__xludf.DUMMYFUNCTION("IF(ISNA(JOIN("", "", FILTER($P$2:$P146, ARRAYFORMULA(ISNUMBER(FIND($P$2:$P146, G67))), NOT(ISBLANK($P$2:$P146))))), "" "", JOIN("", "", FILTER($P$2:$P146, ARRAYFORMULA(ISNUMBER(FIND($P$2:$P146, G67))), NOT(ISBLANK($P$2:$P146)))))")," ")</f>
        <v xml:space="preserve"> </v>
      </c>
      <c r="S67" s="84" t="str">
        <f ca="1">IFERROR(__xludf.DUMMYFUNCTION("IF(ISNA(JOIN("", "", FILTER($P$2:$P146, ARRAYFORMULA(ISNUMBER(FIND($P$2:$P146, L67))), NOT(ISBLANK($P$2:$P146))))), "" "", JOIN("", "", FILTER($P$2:$P146, ARRAYFORMULA(ISNUMBER(FIND($P$2:$P146, L67))), NOT(ISBLANK($P$2:$P146)))))")," ")</f>
        <v xml:space="preserve"> </v>
      </c>
    </row>
    <row r="68" spans="1:19" ht="13" x14ac:dyDescent="0.25">
      <c r="A68" s="166" t="s">
        <v>141</v>
      </c>
      <c r="B68" s="67"/>
      <c r="C68" s="68"/>
      <c r="D68" s="68" t="s">
        <v>30</v>
      </c>
      <c r="E68" s="69">
        <v>4</v>
      </c>
      <c r="F68" s="86"/>
      <c r="G68" s="295" t="s">
        <v>332</v>
      </c>
      <c r="H68" s="68"/>
      <c r="I68" s="68" t="s">
        <v>324</v>
      </c>
      <c r="J68" s="68"/>
      <c r="K68" s="68"/>
      <c r="L68" s="71" t="s">
        <v>331</v>
      </c>
      <c r="M68" s="285" t="s">
        <v>434</v>
      </c>
      <c r="N68" s="90"/>
      <c r="O68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""0"")),G68 &amp; "" "" &amp; L68),"""")), ARRAYFORMULA(IFERROR(SEARCH(INDIRECT(""$P$2:$P"" &amp; TEXT(COUNTIF(($P$2:P146), ""&lt;&gt;""), ""0"")),G68 &amp; "" "" &amp; L6"&amp;"8),"""")) &lt;&gt; """"))), 0)"),"#REF!")</f>
        <v>#REF!</v>
      </c>
      <c r="P68" s="91"/>
      <c r="Q68" s="76" t="b">
        <f ca="1">IFERROR(__xludf.DUMMYFUNCTION("IF(AND(OR(COUNTA(FILTER($P$2:$P146, ARRAYFORMULA(ISNUMBER(FIND($P$2:$P146, G68))))) &gt; 0, COUNTA(FILTER($P$2:$P146, ARRAYFORMULA(ISNUMBER(FIND($P$2:$P146, L68))))) &gt; 0), NOT(ISNUMBER(B68))), TRUE(), FALSE())"),FALSE)</f>
        <v>0</v>
      </c>
      <c r="R68" s="76" t="str">
        <f ca="1">IFERROR(__xludf.DUMMYFUNCTION("IF(ISNA(JOIN("", "", FILTER($P$2:$P146, ARRAYFORMULA(ISNUMBER(FIND($P$2:$P146, G68))), NOT(ISBLANK($P$2:$P146))))), "" "", JOIN("", "", FILTER($P$2:$P146, ARRAYFORMULA(ISNUMBER(FIND($P$2:$P146, G68))), NOT(ISBLANK($P$2:$P146)))))")," ")</f>
        <v xml:space="preserve"> </v>
      </c>
      <c r="S68" s="76" t="str">
        <f ca="1">IFERROR(__xludf.DUMMYFUNCTION("IF(ISNA(JOIN("", "", FILTER($P$2:$P146, ARRAYFORMULA(ISNUMBER(FIND($P$2:$P146, L68))), NOT(ISBLANK($P$2:$P146))))), "" "", JOIN("", "", FILTER($P$2:$P146, ARRAYFORMULA(ISNUMBER(FIND($P$2:$P146, L68))), NOT(ISBLANK($P$2:$P146)))))")," ")</f>
        <v xml:space="preserve"> </v>
      </c>
    </row>
    <row r="69" spans="1:19" ht="13" x14ac:dyDescent="0.25">
      <c r="A69" s="166" t="s">
        <v>142</v>
      </c>
      <c r="B69" s="77"/>
      <c r="C69" s="78"/>
      <c r="D69" s="78" t="s">
        <v>30</v>
      </c>
      <c r="E69" s="79">
        <v>4</v>
      </c>
      <c r="F69" s="86"/>
      <c r="G69" s="80" t="s">
        <v>327</v>
      </c>
      <c r="H69" s="78"/>
      <c r="I69" s="78" t="s">
        <v>324</v>
      </c>
      <c r="J69" s="78"/>
      <c r="K69" s="78"/>
      <c r="L69" s="298" t="s">
        <v>329</v>
      </c>
      <c r="M69" s="289" t="s">
        <v>436</v>
      </c>
      <c r="N69" s="88"/>
      <c r="O69" s="83" t="b">
        <f ca="1">IFERROR(__xludf.DUMMYFUNCTION("IF(ROW(B68)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""0"")),G69 &amp; "" "" &amp; L69),"""")), ARRAYFORMULA(IFERROR(SEARCH(INDIRECT(""$P$2:$P"" &amp; TEXT(COUNTIF(($P$2:P146), ""&lt;&gt;""), ""0"")),G69 &amp; "" "" &amp; L69)"&amp;","""")) &lt;&gt; """"))), 0)"),FALSE)</f>
        <v>0</v>
      </c>
      <c r="P69" s="89"/>
      <c r="Q69" s="84" t="b">
        <f ca="1">IFERROR(__xludf.DUMMYFUNCTION("IF(AND(OR(COUNTA(FILTER($P$2:$P146, ARRAYFORMULA(ISNUMBER(FIND($P$2:$P146, G69))))) &gt; 0, COUNTA(FILTER($P$2:$P146, ARRAYFORMULA(ISNUMBER(FIND($P$2:$P146, L69))))) &gt; 0), NOT(ISNUMBER(B69))), TRUE(), FALSE())"),FALSE)</f>
        <v>0</v>
      </c>
      <c r="R69" s="84" t="str">
        <f ca="1">IFERROR(__xludf.DUMMYFUNCTION("IF(ISNA(JOIN("", "", FILTER($P$2:$P146, ARRAYFORMULA(ISNUMBER(FIND($P$2:$P146, G69))), NOT(ISBLANK($P$2:$P146))))), "" "", JOIN("", "", FILTER($P$2:$P146, ARRAYFORMULA(ISNUMBER(FIND($P$2:$P146, G69))), NOT(ISBLANK($P$2:$P146)))))")," ")</f>
        <v xml:space="preserve"> </v>
      </c>
      <c r="S69" s="84" t="str">
        <f ca="1">IFERROR(__xludf.DUMMYFUNCTION("IF(ISNA(JOIN("", "", FILTER($P$2:$P146, ARRAYFORMULA(ISNUMBER(FIND($P$2:$P146, L69))), NOT(ISBLANK($P$2:$P146))))), "" "", JOIN("", "", FILTER($P$2:$P146, ARRAYFORMULA(ISNUMBER(FIND($P$2:$P146, L69))), NOT(ISBLANK($P$2:$P146)))))")," ")</f>
        <v xml:space="preserve"> </v>
      </c>
    </row>
    <row r="70" spans="1:19" ht="13" x14ac:dyDescent="0.25">
      <c r="A70" s="166" t="s">
        <v>143</v>
      </c>
      <c r="C70" s="68"/>
      <c r="D70" s="68" t="s">
        <v>30</v>
      </c>
      <c r="E70" s="69">
        <v>4</v>
      </c>
      <c r="F70" s="86"/>
      <c r="G70" s="295" t="s">
        <v>330</v>
      </c>
      <c r="H70" s="68"/>
      <c r="I70" s="68" t="s">
        <v>324</v>
      </c>
      <c r="J70" s="68"/>
      <c r="K70" s="68"/>
      <c r="L70" s="71" t="s">
        <v>326</v>
      </c>
      <c r="M70" s="285" t="s">
        <v>439</v>
      </c>
      <c r="N70" s="73"/>
      <c r="O70" s="74" t="b">
        <f ca="1">IFERROR(__xludf.DUMMYFUNCTION("IF(ROW(B66)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""0"")),G70 &amp; "" "" &amp; L70),"""")), ARRAYFORMULA(IFERROR(SEARCH(INDIRECT(""$P$2:$P"" &amp; TEXT(COUNTIF(($P$2:P146), ""&lt;&gt;""), ""0"")),G70 &amp; "" "" &amp; L70)"&amp;","""")) &lt;&gt; """"))), 0)"),FALSE)</f>
        <v>0</v>
      </c>
      <c r="P70" s="91"/>
      <c r="Q70" s="76" t="b">
        <f ca="1">IFERROR(__xludf.DUMMYFUNCTION("IF(AND(OR(COUNTA(FILTER($P$2:$P146, ARRAYFORMULA(ISNUMBER(FIND($P$2:$P146, G70))))) &gt; 0, COUNTA(FILTER($P$2:$P146, ARRAYFORMULA(ISNUMBER(FIND($P$2:$P146, L70))))) &gt; 0), NOT(ISNUMBER(B84))), TRUE(), FALSE())"),FALSE)</f>
        <v>0</v>
      </c>
      <c r="R70" s="76" t="str">
        <f ca="1">IFERROR(__xludf.DUMMYFUNCTION("IF(ISNA(JOIN("", "", FILTER($P$2:$P146, ARRAYFORMULA(ISNUMBER(FIND($P$2:$P146, G70))), NOT(ISBLANK($P$2:$P146))))), "" "", JOIN("", "", FILTER($P$2:$P146, ARRAYFORMULA(ISNUMBER(FIND($P$2:$P146, G70))), NOT(ISBLANK($P$2:$P146)))))")," ")</f>
        <v xml:space="preserve"> </v>
      </c>
      <c r="S70" s="76" t="str">
        <f ca="1">IFERROR(__xludf.DUMMYFUNCTION("IF(ISNA(JOIN("", "", FILTER($P$2:$P146, ARRAYFORMULA(ISNUMBER(FIND($P$2:$P146, L70))), NOT(ISBLANK($P$2:$P146))))), "" "", JOIN("", "", FILTER($P$2:$P146, ARRAYFORMULA(ISNUMBER(FIND($P$2:$P146, L70))), NOT(ISBLANK($P$2:$P146)))))")," ")</f>
        <v xml:space="preserve"> </v>
      </c>
    </row>
    <row r="71" spans="1:19" ht="13" x14ac:dyDescent="0.25">
      <c r="A71" s="166" t="s">
        <v>144</v>
      </c>
      <c r="B71" s="232"/>
      <c r="C71" s="78"/>
      <c r="D71" s="78" t="s">
        <v>31</v>
      </c>
      <c r="E71" s="79">
        <v>4</v>
      </c>
      <c r="F71" s="86"/>
      <c r="G71" s="80" t="s">
        <v>343</v>
      </c>
      <c r="H71" s="78"/>
      <c r="I71" s="78" t="s">
        <v>324</v>
      </c>
      <c r="J71" s="78"/>
      <c r="K71" s="78"/>
      <c r="L71" s="298" t="s">
        <v>342</v>
      </c>
      <c r="M71" s="289" t="s">
        <v>445</v>
      </c>
      <c r="N71" s="88"/>
      <c r="O71" s="83" t="b">
        <f ca="1">IFERROR(__xludf.DUMMYFUNCTION("IF(ROW(B84)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""0"")),G71 &amp; "" "" &amp; L71),"""")), ARRAYFORMULA(IFERROR(SEARCH(INDIRECT(""$P$2:$P"" &amp; TEXT(COUNTIF(($P$2:P146), ""&lt;&gt;""), ""0"")),G71 &amp; "" "" &amp; L71)"&amp;","""")) &lt;&gt; """"))), 0)"),FALSE)</f>
        <v>0</v>
      </c>
      <c r="P71" s="89"/>
      <c r="Q71" s="84" t="b">
        <f ca="1">IFERROR(__xludf.DUMMYFUNCTION("IF(AND(OR(COUNTA(FILTER($P$2:$P146, ARRAYFORMULA(ISNUMBER(FIND($P$2:$P146, G71))))) &gt; 0, COUNTA(FILTER($P$2:$P146, ARRAYFORMULA(ISNUMBER(FIND($P$2:$P146, L71))))) &gt; 0), NOT(ISNUMBER(B83))), TRUE(), FALSE())"),FALSE)</f>
        <v>0</v>
      </c>
      <c r="R71" s="84" t="str">
        <f ca="1">IFERROR(__xludf.DUMMYFUNCTION("IF(ISNA(JOIN("", "", FILTER($P$2:$P146, ARRAYFORMULA(ISNUMBER(FIND($P$2:$P146, G71))), NOT(ISBLANK($P$2:$P146))))), "" "", JOIN("", "", FILTER($P$2:$P146, ARRAYFORMULA(ISNUMBER(FIND($P$2:$P146, G71))), NOT(ISBLANK($P$2:$P146)))))")," ")</f>
        <v xml:space="preserve"> </v>
      </c>
      <c r="S71" s="84" t="str">
        <f ca="1">IFERROR(__xludf.DUMMYFUNCTION("IF(ISNA(JOIN("", "", FILTER($P$2:$P146, ARRAYFORMULA(ISNUMBER(FIND($P$2:$P146, L71))), NOT(ISBLANK($P$2:$P146))))), "" "", JOIN("", "", FILTER($P$2:$P146, ARRAYFORMULA(ISNUMBER(FIND($P$2:$P146, L71))), NOT(ISBLANK($P$2:$P146)))))")," ")</f>
        <v xml:space="preserve"> </v>
      </c>
    </row>
    <row r="72" spans="1:19" ht="13" x14ac:dyDescent="0.25">
      <c r="A72" s="166" t="s">
        <v>145</v>
      </c>
      <c r="C72" s="68"/>
      <c r="D72" s="68" t="s">
        <v>31</v>
      </c>
      <c r="E72" s="69">
        <v>4</v>
      </c>
      <c r="F72" s="86"/>
      <c r="G72" s="70" t="s">
        <v>338</v>
      </c>
      <c r="H72" s="68"/>
      <c r="I72" s="68" t="s">
        <v>324</v>
      </c>
      <c r="J72" s="68"/>
      <c r="K72" s="68"/>
      <c r="L72" s="297" t="s">
        <v>340</v>
      </c>
      <c r="M72" s="285" t="s">
        <v>444</v>
      </c>
      <c r="N72" s="90"/>
      <c r="O72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""0"")),G72 &amp; "" "" &amp; L72),"""")), ARRAYFORMULA(IFERROR(SEARCH(INDIRECT(""$P$2:$P"" &amp; TEXT(COUNTIF(($P$2:P146), ""&lt;&gt;""), ""0"")),G72 &amp; "" "" &amp; L7"&amp;"2),"""")) &lt;&gt; """"))), 0)"),"#REF!")</f>
        <v>#REF!</v>
      </c>
      <c r="P72" s="91"/>
      <c r="Q72" s="76" t="b">
        <f ca="1">IFERROR(__xludf.DUMMYFUNCTION("IF(AND(OR(COUNTA(FILTER($P$2:$P146, ARRAYFORMULA(ISNUMBER(FIND($P$2:$P146, G72))))) &gt; 0, COUNTA(FILTER($P$2:$P146, ARRAYFORMULA(ISNUMBER(FIND($P$2:$P146, L72))))) &gt; 0), NOT(ISNUMBER(B81))), TRUE(), FALSE())"),FALSE)</f>
        <v>0</v>
      </c>
      <c r="R72" s="76" t="str">
        <f ca="1">IFERROR(__xludf.DUMMYFUNCTION("IF(ISNA(JOIN("", "", FILTER($P$2:$P146, ARRAYFORMULA(ISNUMBER(FIND($P$2:$P146, G72))), NOT(ISBLANK($P$2:$P146))))), "" "", JOIN("", "", FILTER($P$2:$P146, ARRAYFORMULA(ISNUMBER(FIND($P$2:$P146, G72))), NOT(ISBLANK($P$2:$P146)))))")," ")</f>
        <v xml:space="preserve"> </v>
      </c>
      <c r="S72" s="76" t="str">
        <f ca="1">IFERROR(__xludf.DUMMYFUNCTION("IF(ISNA(JOIN("", "", FILTER($P$2:$P146, ARRAYFORMULA(ISNUMBER(FIND($P$2:$P146, L72))), NOT(ISBLANK($P$2:$P146))))), "" "", JOIN("", "", FILTER($P$2:$P146, ARRAYFORMULA(ISNUMBER(FIND($P$2:$P146, L72))), NOT(ISBLANK($P$2:$P146)))))")," ")</f>
        <v xml:space="preserve"> </v>
      </c>
    </row>
    <row r="73" spans="1:19" ht="13" x14ac:dyDescent="0.25">
      <c r="A73" s="166" t="s">
        <v>146</v>
      </c>
      <c r="B73" s="77"/>
      <c r="C73" s="78"/>
      <c r="D73" s="78" t="s">
        <v>31</v>
      </c>
      <c r="E73" s="79">
        <v>4</v>
      </c>
      <c r="F73" s="86"/>
      <c r="G73" s="80" t="s">
        <v>339</v>
      </c>
      <c r="H73" s="78"/>
      <c r="I73" s="78" t="s">
        <v>324</v>
      </c>
      <c r="J73" s="78"/>
      <c r="K73" s="78"/>
      <c r="L73" s="298" t="s">
        <v>341</v>
      </c>
      <c r="M73" s="289" t="s">
        <v>457</v>
      </c>
      <c r="N73" s="88"/>
      <c r="O73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""0"")),G73 &amp; "" "" &amp; L73),"""")), ARRAYFORMULA(IFERROR(SEARCH(INDIRECT(""$P$2:$P"" &amp; TEXT(COUNTIF(($P$2:P146), ""&lt;&gt;""), ""0"")),G73 &amp; "" "" &amp; L7"&amp;"3),"""")) &lt;&gt; """"))), 0)"),"#REF!")</f>
        <v>#REF!</v>
      </c>
      <c r="P73" s="89"/>
      <c r="Q73" s="84" t="b">
        <f ca="1">IFERROR(__xludf.DUMMYFUNCTION("IF(AND(OR(COUNTA(FILTER($P$2:$P146, ARRAYFORMULA(ISNUMBER(FIND($P$2:$P146, G73))))) &gt; 0, COUNTA(FILTER($P$2:$P146, ARRAYFORMULA(ISNUMBER(FIND($P$2:$P146, L73))))) &gt; 0), NOT(ISNUMBER(B73))), TRUE(), FALSE())"),FALSE)</f>
        <v>0</v>
      </c>
      <c r="R73" s="84" t="str">
        <f ca="1">IFERROR(__xludf.DUMMYFUNCTION("IF(ISNA(JOIN("", "", FILTER($P$2:$P146, ARRAYFORMULA(ISNUMBER(FIND($P$2:$P146, G73))), NOT(ISBLANK($P$2:$P146))))), "" "", JOIN("", "", FILTER($P$2:$P146, ARRAYFORMULA(ISNUMBER(FIND($P$2:$P146, G73))), NOT(ISBLANK($P$2:$P146)))))")," ")</f>
        <v xml:space="preserve"> </v>
      </c>
      <c r="S73" s="84" t="str">
        <f ca="1">IFERROR(__xludf.DUMMYFUNCTION("IF(ISNA(JOIN("", "", FILTER($P$2:$P146, ARRAYFORMULA(ISNUMBER(FIND($P$2:$P146, L73))), NOT(ISBLANK($P$2:$P146))))), "" "", JOIN("", "", FILTER($P$2:$P146, ARRAYFORMULA(ISNUMBER(FIND($P$2:$P146, L73))), NOT(ISBLANK($P$2:$P146)))))")," ")</f>
        <v xml:space="preserve"> </v>
      </c>
    </row>
    <row r="74" spans="1:19" ht="13" x14ac:dyDescent="0.25">
      <c r="A74" s="166" t="s">
        <v>147</v>
      </c>
      <c r="C74" s="68"/>
      <c r="D74" s="68" t="s">
        <v>230</v>
      </c>
      <c r="E74" s="69">
        <v>5</v>
      </c>
      <c r="F74" s="86"/>
      <c r="G74" s="70" t="s">
        <v>320</v>
      </c>
      <c r="H74" s="68"/>
      <c r="I74" s="68" t="s">
        <v>324</v>
      </c>
      <c r="J74" s="68"/>
      <c r="K74" s="68"/>
      <c r="L74" s="297" t="s">
        <v>306</v>
      </c>
      <c r="M74" s="285" t="s">
        <v>447</v>
      </c>
      <c r="N74" s="73" t="s">
        <v>349</v>
      </c>
      <c r="O74" s="74" t="b">
        <f ca="1">IFERROR(__xludf.DUMMYFUNCTION("IF(ROW(B79)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""0"")),G74 &amp; "" "" &amp; L74),"""")), ARRAYFORMULA(IFERROR(SEARCH(INDIRECT(""$P$2:$P"" &amp; TEXT(COUNTIF(($P$2:P146), ""&lt;&gt;""), ""0"")),G74 &amp; "" "" &amp; L74)"&amp;","""")) &lt;&gt; """"))), 0)"),FALSE)</f>
        <v>0</v>
      </c>
      <c r="P74" s="91"/>
      <c r="Q74" s="76" t="b">
        <f ca="1">IFERROR(__xludf.DUMMYFUNCTION("IF(AND(OR(COUNTA(FILTER($P$2:$P146, ARRAYFORMULA(ISNUMBER(FIND($P$2:$P146, G74))))) &gt; 0, COUNTA(FILTER($P$2:$P146, ARRAYFORMULA(ISNUMBER(FIND($P$2:$P146, L74))))) &gt; 0), NOT(ISNUMBER(B79))), TRUE(), FALSE())"),FALSE)</f>
        <v>0</v>
      </c>
      <c r="R74" s="76" t="str">
        <f ca="1">IFERROR(__xludf.DUMMYFUNCTION("IF(ISNA(JOIN("", "", FILTER($P$2:$P146, ARRAYFORMULA(ISNUMBER(FIND($P$2:$P146, G74))), NOT(ISBLANK($P$2:$P146))))), "" "", JOIN("", "", FILTER($P$2:$P146, ARRAYFORMULA(ISNUMBER(FIND($P$2:$P146, G74))), NOT(ISBLANK($P$2:$P146)))))")," ")</f>
        <v xml:space="preserve"> </v>
      </c>
      <c r="S74" s="76" t="str">
        <f ca="1">IFERROR(__xludf.DUMMYFUNCTION("IF(ISNA(JOIN("", "", FILTER($P$2:$P146, ARRAYFORMULA(ISNUMBER(FIND($P$2:$P146, L74))), NOT(ISBLANK($P$2:$P146))))), "" "", JOIN("", "", FILTER($P$2:$P146, ARRAYFORMULA(ISNUMBER(FIND($P$2:$P146, L74))), NOT(ISBLANK($P$2:$P146)))))")," ")</f>
        <v xml:space="preserve"> </v>
      </c>
    </row>
    <row r="75" spans="1:19" ht="13" x14ac:dyDescent="0.25">
      <c r="A75" s="166" t="s">
        <v>148</v>
      </c>
      <c r="B75" s="77"/>
      <c r="C75" s="78"/>
      <c r="D75" s="78" t="s">
        <v>230</v>
      </c>
      <c r="E75" s="79">
        <v>5</v>
      </c>
      <c r="F75" s="86"/>
      <c r="G75" s="80" t="s">
        <v>309</v>
      </c>
      <c r="H75" s="78"/>
      <c r="I75" s="78" t="s">
        <v>324</v>
      </c>
      <c r="J75" s="78"/>
      <c r="K75" s="78"/>
      <c r="L75" s="298" t="s">
        <v>305</v>
      </c>
      <c r="M75" s="289" t="s">
        <v>450</v>
      </c>
      <c r="N75" s="88"/>
      <c r="O75" s="83" t="b">
        <f ca="1">IFERROR(__xludf.DUMMYFUNCTION("IF(ROW(B75)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""0"")),G75 &amp; "" "" &amp; L75),"""")), ARRAYFORMULA(IFERROR(SEARCH(INDIRECT(""$P$2:$P"" &amp; TEXT(COUNTIF(($P$2:P146), ""&lt;&gt;""), ""0"")),G75 &amp; "" "" &amp; L75)"&amp;","""")) &lt;&gt; """"))), 0)"),FALSE)</f>
        <v>0</v>
      </c>
      <c r="P75" s="89"/>
      <c r="Q75" s="84" t="b">
        <f ca="1">IFERROR(__xludf.DUMMYFUNCTION("IF(AND(OR(COUNTA(FILTER($P$2:$P146, ARRAYFORMULA(ISNUMBER(FIND($P$2:$P146, G75))))) &gt; 0, COUNTA(FILTER($P$2:$P146, ARRAYFORMULA(ISNUMBER(FIND($P$2:$P146, L75))))) &gt; 0), NOT(ISNUMBER(B75))), TRUE(), FALSE())"),FALSE)</f>
        <v>0</v>
      </c>
      <c r="R75" s="84" t="str">
        <f ca="1">IFERROR(__xludf.DUMMYFUNCTION("IF(ISNA(JOIN("", "", FILTER($P$2:$P146, ARRAYFORMULA(ISNUMBER(FIND($P$2:$P146, G75))), NOT(ISBLANK($P$2:$P146))))), "" "", JOIN("", "", FILTER($P$2:$P146, ARRAYFORMULA(ISNUMBER(FIND($P$2:$P146, G75))), NOT(ISBLANK($P$2:$P146)))))")," ")</f>
        <v xml:space="preserve"> </v>
      </c>
      <c r="S75" s="84" t="str">
        <f ca="1">IFERROR(__xludf.DUMMYFUNCTION("IF(ISNA(JOIN("", "", FILTER($P$2:$P146, ARRAYFORMULA(ISNUMBER(FIND($P$2:$P146, L75))), NOT(ISBLANK($P$2:$P146))))), "" "", JOIN("", "", FILTER($P$2:$P146, ARRAYFORMULA(ISNUMBER(FIND($P$2:$P146, L75))), NOT(ISBLANK($P$2:$P146)))))")," ")</f>
        <v xml:space="preserve"> </v>
      </c>
    </row>
    <row r="76" spans="1:19" ht="13" x14ac:dyDescent="0.25">
      <c r="A76" s="166" t="s">
        <v>149</v>
      </c>
      <c r="C76" s="68"/>
      <c r="D76" s="68" t="s">
        <v>230</v>
      </c>
      <c r="E76" s="69">
        <v>5</v>
      </c>
      <c r="F76" s="86"/>
      <c r="G76" s="295" t="s">
        <v>307</v>
      </c>
      <c r="H76" s="68"/>
      <c r="I76" s="68" t="s">
        <v>324</v>
      </c>
      <c r="J76" s="68"/>
      <c r="K76" s="68"/>
      <c r="L76" s="71" t="s">
        <v>308</v>
      </c>
      <c r="M76" s="285" t="s">
        <v>453</v>
      </c>
      <c r="N76" s="90"/>
      <c r="O76" s="74" t="b">
        <f ca="1">IFERROR(__xludf.DUMMYFUNCTION("IF(ROW(B80)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""0"")),G76 &amp; "" "" &amp; L76),"""")), ARRAYFORMULA(IFERROR(SEARCH(INDIRECT(""$P$2:$P"" &amp; TEXT(COUNTIF(($P$2:P146), ""&lt;&gt;""), ""0"")),G76 &amp; "" "" &amp; L76)"&amp;","""")) &lt;&gt; """"))), 0)"),FALSE)</f>
        <v>0</v>
      </c>
      <c r="P76" s="91"/>
      <c r="Q76" s="76" t="b">
        <f ca="1">IFERROR(__xludf.DUMMYFUNCTION("IF(AND(OR(COUNTA(FILTER($P$2:$P146, ARRAYFORMULA(ISNUMBER(FIND($P$2:$P146, G76))))) &gt; 0, COUNTA(FILTER($P$2:$P146, ARRAYFORMULA(ISNUMBER(FIND($P$2:$P146, L76))))) &gt; 0), NOT(ISNUMBER(B80))), TRUE(), FALSE())"),FALSE)</f>
        <v>0</v>
      </c>
      <c r="R76" s="76" t="str">
        <f ca="1">IFERROR(__xludf.DUMMYFUNCTION("IF(ISNA(JOIN("", "", FILTER($P$2:$P146, ARRAYFORMULA(ISNUMBER(FIND($P$2:$P146, G76))), NOT(ISBLANK($P$2:$P146))))), "" "", JOIN("", "", FILTER($P$2:$P146, ARRAYFORMULA(ISNUMBER(FIND($P$2:$P146, G76))), NOT(ISBLANK($P$2:$P146)))))")," ")</f>
        <v xml:space="preserve"> </v>
      </c>
      <c r="S76" s="76" t="str">
        <f ca="1">IFERROR(__xludf.DUMMYFUNCTION("IF(ISNA(JOIN("", "", FILTER($P$2:$P146, ARRAYFORMULA(ISNUMBER(FIND($P$2:$P146, L76))), NOT(ISBLANK($P$2:$P146))))), "" "", JOIN("", "", FILTER($P$2:$P146, ARRAYFORMULA(ISNUMBER(FIND($P$2:$P146, L76))), NOT(ISBLANK($P$2:$P146)))))")," ")</f>
        <v xml:space="preserve"> </v>
      </c>
    </row>
    <row r="77" spans="1:19" ht="13" x14ac:dyDescent="0.25">
      <c r="A77" s="166" t="s">
        <v>150</v>
      </c>
      <c r="B77" s="232"/>
      <c r="C77" s="78"/>
      <c r="D77" s="78" t="s">
        <v>229</v>
      </c>
      <c r="E77" s="79">
        <v>5</v>
      </c>
      <c r="F77" s="86"/>
      <c r="G77" s="296" t="s">
        <v>325</v>
      </c>
      <c r="H77" s="78"/>
      <c r="I77" s="78" t="s">
        <v>324</v>
      </c>
      <c r="J77" s="78"/>
      <c r="K77" s="78"/>
      <c r="L77" s="81" t="s">
        <v>302</v>
      </c>
      <c r="M77" s="289" t="s">
        <v>446</v>
      </c>
      <c r="N77" s="105"/>
      <c r="O77" s="83" t="b">
        <f ca="1">IFERROR(__xludf.DUMMYFUNCTION("IF(ROW(B82)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""0"")),G77 &amp; "" "" &amp; L77),"""")), ARRAYFORMULA(IFERROR(SEARCH(INDIRECT(""$P$2:$P"" &amp; TEXT(COUNTIF(($P$2:P146), ""&lt;&gt;""), ""0"")),G77 &amp; "" "" &amp; L77)"&amp;","""")) &lt;&gt; """"))), 0)"),FALSE)</f>
        <v>0</v>
      </c>
      <c r="P77" s="89"/>
      <c r="Q77" s="84" t="b">
        <f ca="1">IFERROR(__xludf.DUMMYFUNCTION("IF(AND(OR(COUNTA(FILTER($P$2:$P146, ARRAYFORMULA(ISNUMBER(FIND($P$2:$P146, G77))))) &gt; 0, COUNTA(FILTER($P$2:$P146, ARRAYFORMULA(ISNUMBER(FIND($P$2:$P146, L77))))) &gt; 0), NOT(ISNUMBER(B82))), TRUE(), FALSE())"),FALSE)</f>
        <v>0</v>
      </c>
      <c r="R77" s="84" t="str">
        <f ca="1">IFERROR(__xludf.DUMMYFUNCTION("IF(ISNA(JOIN("", "", FILTER($P$2:$P146, ARRAYFORMULA(ISNUMBER(FIND($P$2:$P146, G77))), NOT(ISBLANK($P$2:$P146))))), "" "", JOIN("", "", FILTER($P$2:$P146, ARRAYFORMULA(ISNUMBER(FIND($P$2:$P146, G77))), NOT(ISBLANK($P$2:$P146)))))")," ")</f>
        <v xml:space="preserve"> </v>
      </c>
      <c r="S77" s="84" t="str">
        <f ca="1">IFERROR(__xludf.DUMMYFUNCTION("IF(ISNA(JOIN("", "", FILTER($P$2:$P146, ARRAYFORMULA(ISNUMBER(FIND($P$2:$P146, L77))), NOT(ISBLANK($P$2:$P146))))), "" "", JOIN("", "", FILTER($P$2:$P146, ARRAYFORMULA(ISNUMBER(FIND($P$2:$P146, L77))), NOT(ISBLANK($P$2:$P146)))))")," ")</f>
        <v xml:space="preserve"> </v>
      </c>
    </row>
    <row r="78" spans="1:19" ht="13" x14ac:dyDescent="0.25">
      <c r="A78" s="166" t="s">
        <v>151</v>
      </c>
      <c r="C78" s="68"/>
      <c r="D78" s="68" t="s">
        <v>229</v>
      </c>
      <c r="E78" s="69">
        <v>5</v>
      </c>
      <c r="F78" s="86"/>
      <c r="G78" s="70" t="s">
        <v>300</v>
      </c>
      <c r="H78" s="68"/>
      <c r="I78" s="68" t="s">
        <v>324</v>
      </c>
      <c r="J78" s="68"/>
      <c r="K78" s="68"/>
      <c r="L78" s="297" t="s">
        <v>301</v>
      </c>
      <c r="M78" s="285" t="s">
        <v>419</v>
      </c>
      <c r="N78" s="90"/>
      <c r="O78" s="74" t="b">
        <f ca="1">IFERROR(__xludf.DUMMYFUNCTION("IF(ROW(B85)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""0"")),G78 &amp; "" "" &amp; L78),"""")), ARRAYFORMULA(IFERROR(SEARCH(INDIRECT(""$P$2:$P"" &amp; TEXT(COUNTIF(($P$2:P146), ""&lt;&gt;""), ""0"")),G78 &amp; "" "" &amp; L78)"&amp;","""")) &lt;&gt; """"))), 0)"),FALSE)</f>
        <v>0</v>
      </c>
      <c r="P78" s="91"/>
      <c r="Q78" s="76" t="b">
        <f ca="1">IFERROR(__xludf.DUMMYFUNCTION("IF(AND(OR(COUNTA(FILTER($P$2:$P146, ARRAYFORMULA(ISNUMBER(FIND($P$2:$P146, G78))))) &gt; 0, COUNTA(FILTER($P$2:$P146, ARRAYFORMULA(ISNUMBER(FIND($P$2:$P146, L78))))) &gt; 0), NOT(ISNUMBER(B85))), TRUE(), FALSE())"),FALSE)</f>
        <v>0</v>
      </c>
      <c r="R78" s="76" t="str">
        <f ca="1">IFERROR(__xludf.DUMMYFUNCTION("IF(ISNA(JOIN("", "", FILTER($P$2:$P146, ARRAYFORMULA(ISNUMBER(FIND($P$2:$P146, G78))), NOT(ISBLANK($P$2:$P146))))), "" "", JOIN("", "", FILTER($P$2:$P146, ARRAYFORMULA(ISNUMBER(FIND($P$2:$P146, G78))), NOT(ISBLANK($P$2:$P146)))))")," ")</f>
        <v xml:space="preserve"> </v>
      </c>
      <c r="S78" s="76" t="str">
        <f ca="1">IFERROR(__xludf.DUMMYFUNCTION("IF(ISNA(JOIN("", "", FILTER($P$2:$P146, ARRAYFORMULA(ISNUMBER(FIND($P$2:$P146, L78))), NOT(ISBLANK($P$2:$P146))))), "" "", JOIN("", "", FILTER($P$2:$P146, ARRAYFORMULA(ISNUMBER(FIND($P$2:$P146, L78))), NOT(ISBLANK($P$2:$P146)))))")," ")</f>
        <v xml:space="preserve"> </v>
      </c>
    </row>
    <row r="79" spans="1:19" ht="13" x14ac:dyDescent="0.25">
      <c r="A79" s="166" t="s">
        <v>152</v>
      </c>
      <c r="B79" s="77"/>
      <c r="C79" s="78"/>
      <c r="D79" s="78" t="s">
        <v>229</v>
      </c>
      <c r="E79" s="79">
        <v>5</v>
      </c>
      <c r="F79" s="86"/>
      <c r="G79" s="80" t="s">
        <v>346</v>
      </c>
      <c r="H79" s="78"/>
      <c r="I79" s="78" t="s">
        <v>324</v>
      </c>
      <c r="J79" s="78"/>
      <c r="K79" s="78"/>
      <c r="L79" s="298" t="s">
        <v>303</v>
      </c>
      <c r="M79" s="289" t="s">
        <v>447</v>
      </c>
      <c r="N79" s="88"/>
      <c r="O79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""0"")),G79 &amp; "" "" &amp; L79),"""")), ARRAYFORMULA(IFERROR(SEARCH(INDIRECT(""$P$2:$P"" &amp; TEXT(COUNTIF(($P$2:P146), ""&lt;&gt;""), ""0"")),G79 &amp; "" "" &amp; L7"&amp;"9),"""")) &lt;&gt; """"))), 0)"),"#REF!")</f>
        <v>#REF!</v>
      </c>
      <c r="P79" s="89"/>
      <c r="Q79" s="84" t="b">
        <f ca="1">IFERROR(__xludf.DUMMYFUNCTION("IF(AND(OR(COUNTA(FILTER($P$2:$P146, ARRAYFORMULA(ISNUMBER(FIND($P$2:$P146, G79))))) &gt; 0, COUNTA(FILTER($P$2:$P146, ARRAYFORMULA(ISNUMBER(FIND($P$2:$P146, L79))))) &gt; 0), NOT(ISNUMBER(#REF!))), TRUE(), FALSE())"),FALSE)</f>
        <v>0</v>
      </c>
      <c r="R79" s="84" t="str">
        <f ca="1">IFERROR(__xludf.DUMMYFUNCTION("IF(ISNA(JOIN("", "", FILTER($P$2:$P146, ARRAYFORMULA(ISNUMBER(FIND($P$2:$P146, G79))), NOT(ISBLANK($P$2:$P146))))), "" "", JOIN("", "", FILTER($P$2:$P146, ARRAYFORMULA(ISNUMBER(FIND($P$2:$P146, G79))), NOT(ISBLANK($P$2:$P146)))))")," ")</f>
        <v xml:space="preserve"> </v>
      </c>
      <c r="S79" s="84" t="str">
        <f ca="1">IFERROR(__xludf.DUMMYFUNCTION("IF(ISNA(JOIN("", "", FILTER($P$2:$P146, ARRAYFORMULA(ISNUMBER(FIND($P$2:$P146, L79))), NOT(ISBLANK($P$2:$P146))))), "" "", JOIN("", "", FILTER($P$2:$P146, ARRAYFORMULA(ISNUMBER(FIND($P$2:$P146, L79))), NOT(ISBLANK($P$2:$P146)))))")," ")</f>
        <v xml:space="preserve"> </v>
      </c>
    </row>
    <row r="80" spans="1:19" ht="13" x14ac:dyDescent="0.25">
      <c r="A80" s="166" t="s">
        <v>153</v>
      </c>
      <c r="B80" s="67"/>
      <c r="C80" s="68"/>
      <c r="D80" s="68" t="s">
        <v>231</v>
      </c>
      <c r="E80" s="69">
        <v>5</v>
      </c>
      <c r="F80" s="86"/>
      <c r="G80" s="295" t="s">
        <v>311</v>
      </c>
      <c r="H80" s="68"/>
      <c r="I80" s="68" t="s">
        <v>324</v>
      </c>
      <c r="J80" s="68"/>
      <c r="K80" s="68"/>
      <c r="L80" s="71" t="s">
        <v>312</v>
      </c>
      <c r="M80" s="285" t="s">
        <v>368</v>
      </c>
      <c r="N80" s="90"/>
      <c r="O80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""0"")),G80 &amp; "" "" &amp; L80),"""")), ARRAYFORMULA(IFERROR(SEARCH(INDIRECT(""$P$2:$P"" &amp; TEXT(COUNTIF(($P$2:P146), ""&lt;&gt;""), ""0"")),G80 &amp; "" "" &amp; L8"&amp;"0),"""")) &lt;&gt; """"))), 0)"),"#REF!")</f>
        <v>#REF!</v>
      </c>
      <c r="P80" s="91"/>
      <c r="Q80" s="76" t="b">
        <f ca="1">IFERROR(__xludf.DUMMYFUNCTION("IF(AND(OR(COUNTA(FILTER($P$2:$P146, ARRAYFORMULA(ISNUMBER(FIND($P$2:$P146, G80))))) &gt; 0, COUNTA(FILTER($P$2:$P146, ARRAYFORMULA(ISNUMBER(FIND($P$2:$P146, L80))))) &gt; 0), NOT(ISNUMBER(#REF!))), TRUE(), FALSE())"),FALSE)</f>
        <v>0</v>
      </c>
      <c r="R80" s="76" t="str">
        <f ca="1">IFERROR(__xludf.DUMMYFUNCTION("IF(ISNA(JOIN("", "", FILTER($P$2:$P146, ARRAYFORMULA(ISNUMBER(FIND($P$2:$P146, G80))), NOT(ISBLANK($P$2:$P146))))), "" "", JOIN("", "", FILTER($P$2:$P146, ARRAYFORMULA(ISNUMBER(FIND($P$2:$P146, G80))), NOT(ISBLANK($P$2:$P146)))))")," ")</f>
        <v xml:space="preserve"> </v>
      </c>
      <c r="S80" s="76" t="str">
        <f ca="1">IFERROR(__xludf.DUMMYFUNCTION("IF(ISNA(JOIN("", "", FILTER($P$2:$P146, ARRAYFORMULA(ISNUMBER(FIND($P$2:$P146, L80))), NOT(ISBLANK($P$2:$P146))))), "" "", JOIN("", "", FILTER($P$2:$P146, ARRAYFORMULA(ISNUMBER(FIND($P$2:$P146, L80))), NOT(ISBLANK($P$2:$P146)))))")," ")</f>
        <v xml:space="preserve"> </v>
      </c>
    </row>
    <row r="81" spans="1:19" ht="13" x14ac:dyDescent="0.25">
      <c r="A81" s="166" t="s">
        <v>154</v>
      </c>
      <c r="B81" s="77"/>
      <c r="C81" s="78"/>
      <c r="D81" s="78" t="s">
        <v>231</v>
      </c>
      <c r="E81" s="79">
        <v>5</v>
      </c>
      <c r="F81" s="86"/>
      <c r="G81" s="296" t="s">
        <v>313</v>
      </c>
      <c r="H81" s="78"/>
      <c r="I81" s="78" t="s">
        <v>324</v>
      </c>
      <c r="J81" s="78"/>
      <c r="K81" s="78"/>
      <c r="L81" s="81" t="s">
        <v>321</v>
      </c>
      <c r="M81" s="289" t="s">
        <v>373</v>
      </c>
      <c r="N81" s="92"/>
      <c r="O81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""0"")),G81 &amp; "" "" &amp; L81),"""")), ARRAYFORMULA(IFERROR(SEARCH(INDIRECT(""$P$2:$P"" &amp; TEXT(COUNTIF(($P$2:P146), ""&lt;&gt;""), ""0"")),G81 &amp; "" "" &amp; L8"&amp;"1),"""")) &lt;&gt; """"))), 0)"),"#REF!")</f>
        <v>#REF!</v>
      </c>
      <c r="P81" s="89"/>
      <c r="Q81" s="84" t="b">
        <f ca="1">IFERROR(__xludf.DUMMYFUNCTION("IF(AND(OR(COUNTA(FILTER($P$2:$P146, ARRAYFORMULA(ISNUMBER(FIND($P$2:$P146, G81))))) &gt; 0, COUNTA(FILTER($P$2:$P146, ARRAYFORMULA(ISNUMBER(FIND($P$2:$P146, L81))))) &gt; 0), NOT(ISNUMBER(#REF!))), TRUE(), FALSE())"),FALSE)</f>
        <v>0</v>
      </c>
      <c r="R81" s="84" t="str">
        <f ca="1">IFERROR(__xludf.DUMMYFUNCTION("IF(ISNA(JOIN("", "", FILTER($P$2:$P146, ARRAYFORMULA(ISNUMBER(FIND($P$2:$P146, G81))), NOT(ISBLANK($P$2:$P146))))), "" "", JOIN("", "", FILTER($P$2:$P146, ARRAYFORMULA(ISNUMBER(FIND($P$2:$P146, G81))), NOT(ISBLANK($P$2:$P146)))))")," ")</f>
        <v xml:space="preserve"> </v>
      </c>
      <c r="S81" s="84" t="str">
        <f ca="1">IFERROR(__xludf.DUMMYFUNCTION("IF(ISNA(JOIN("", "", FILTER($P$2:$P146, ARRAYFORMULA(ISNUMBER(FIND($P$2:$P146, L81))), NOT(ISBLANK($P$2:$P146))))), "" "", JOIN("", "", FILTER($P$2:$P146, ARRAYFORMULA(ISNUMBER(FIND($P$2:$P146, L81))), NOT(ISBLANK($P$2:$P146)))))")," ")</f>
        <v xml:space="preserve"> </v>
      </c>
    </row>
    <row r="82" spans="1:19" ht="13" x14ac:dyDescent="0.25">
      <c r="A82" s="166" t="s">
        <v>155</v>
      </c>
      <c r="B82" s="67"/>
      <c r="C82" s="68"/>
      <c r="D82" s="68" t="s">
        <v>345</v>
      </c>
      <c r="E82" s="69">
        <v>5</v>
      </c>
      <c r="F82" s="86"/>
      <c r="G82" s="295" t="s">
        <v>335</v>
      </c>
      <c r="H82" s="68"/>
      <c r="I82" s="68" t="s">
        <v>324</v>
      </c>
      <c r="J82" s="68"/>
      <c r="K82" s="68"/>
      <c r="L82" s="71" t="s">
        <v>333</v>
      </c>
      <c r="M82" s="285" t="s">
        <v>432</v>
      </c>
      <c r="N82" s="90"/>
      <c r="O82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""0"")),G82 &amp; "" "" &amp; L82),"""")), ARRAYFORMULA(IFERROR(SEARCH(INDIRECT(""$P$2:$P"" &amp; TEXT(COUNTIF(($P$2:P146), ""&lt;&gt;""), ""0"")),G82 &amp; "" "" &amp; L8"&amp;"2),"""")) &lt;&gt; """"))), 0)"),"#REF!")</f>
        <v>#REF!</v>
      </c>
      <c r="P82" s="91"/>
      <c r="Q82" s="76" t="b">
        <f ca="1">IFERROR(__xludf.DUMMYFUNCTION("IF(AND(OR(COUNTA(FILTER($P$2:$P146, ARRAYFORMULA(ISNUMBER(FIND($P$2:$P146, G82))))) &gt; 0, COUNTA(FILTER($P$2:$P146, ARRAYFORMULA(ISNUMBER(FIND($P$2:$P146, L82))))) &gt; 0), NOT(ISNUMBER(#REF!))), TRUE(), FALSE())"),FALSE)</f>
        <v>0</v>
      </c>
      <c r="R82" s="76" t="str">
        <f ca="1">IFERROR(__xludf.DUMMYFUNCTION("IF(ISNA(JOIN("", "", FILTER($P$2:$P146, ARRAYFORMULA(ISNUMBER(FIND($P$2:$P146, G82))), NOT(ISBLANK($P$2:$P146))))), "" "", JOIN("", "", FILTER($P$2:$P146, ARRAYFORMULA(ISNUMBER(FIND($P$2:$P146, G82))), NOT(ISBLANK($P$2:$P146)))))")," ")</f>
        <v xml:space="preserve"> </v>
      </c>
      <c r="S82" s="76" t="str">
        <f ca="1">IFERROR(__xludf.DUMMYFUNCTION("IF(ISNA(JOIN("", "", FILTER($P$2:$P146, ARRAYFORMULA(ISNUMBER(FIND($P$2:$P146, L82))), NOT(ISBLANK($P$2:$P146))))), "" "", JOIN("", "", FILTER($P$2:$P146, ARRAYFORMULA(ISNUMBER(FIND($P$2:$P146, L82))), NOT(ISBLANK($P$2:$P146)))))")," ")</f>
        <v xml:space="preserve"> </v>
      </c>
    </row>
    <row r="83" spans="1:19" ht="13" x14ac:dyDescent="0.25">
      <c r="A83" s="166" t="s">
        <v>156</v>
      </c>
      <c r="B83" s="77"/>
      <c r="C83" s="78"/>
      <c r="D83" s="78" t="s">
        <v>345</v>
      </c>
      <c r="E83" s="79">
        <v>5</v>
      </c>
      <c r="F83" s="86"/>
      <c r="G83" s="296" t="s">
        <v>337</v>
      </c>
      <c r="H83" s="78"/>
      <c r="I83" s="78" t="s">
        <v>324</v>
      </c>
      <c r="J83" s="78"/>
      <c r="K83" s="78"/>
      <c r="L83" s="246" t="s">
        <v>363</v>
      </c>
      <c r="M83" s="289" t="s">
        <v>466</v>
      </c>
      <c r="N83" s="88"/>
      <c r="O83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""0"")),G83 &amp; "" "" &amp; L83),"""")), ARRAYFORMULA(IFERROR(SEARCH(INDIRECT(""$P$2:$P"" &amp; TEXT(COUNTIF(($P$2:P146), ""&lt;&gt;""), ""0"")),G83 &amp; "" "" &amp; L8"&amp;"3),"""")) &lt;&gt; """"))), 0)"),"#REF!")</f>
        <v>#REF!</v>
      </c>
      <c r="P83" s="89"/>
      <c r="Q83" s="84" t="b">
        <f ca="1">IFERROR(__xludf.DUMMYFUNCTION("IF(AND(OR(COUNTA(FILTER($P$2:$P146, ARRAYFORMULA(ISNUMBER(FIND($P$2:$P146, G83))))) &gt; 0, COUNTA(FILTER($P$2:$P146, ARRAYFORMULA(ISNUMBER(FIND($P$2:$P146, L83))))) &gt; 0), NOT(ISNUMBER(#REF!))), TRUE(), FALSE())"),FALSE)</f>
        <v>0</v>
      </c>
      <c r="R83" s="84" t="str">
        <f ca="1">IFERROR(__xludf.DUMMYFUNCTION("IF(ISNA(JOIN("", "", FILTER($P$2:$P146, ARRAYFORMULA(ISNUMBER(FIND($P$2:$P146, G83))), NOT(ISBLANK($P$2:$P146))))), "" "", JOIN("", "", FILTER($P$2:$P146, ARRAYFORMULA(ISNUMBER(FIND($P$2:$P146, G83))), NOT(ISBLANK($P$2:$P146)))))")," ")</f>
        <v xml:space="preserve"> </v>
      </c>
      <c r="S83" s="84" t="str">
        <f ca="1">IFERROR(__xludf.DUMMYFUNCTION("IF(ISNA(JOIN("", "", FILTER($P$2:$P146, ARRAYFORMULA(ISNUMBER(FIND($P$2:$P146, L83))), NOT(ISBLANK($P$2:$P146))))), "" "", JOIN("", "", FILTER($P$2:$P146, ARRAYFORMULA(ISNUMBER(FIND($P$2:$P146, L83))), NOT(ISBLANK($P$2:$P146)))))")," ")</f>
        <v xml:space="preserve"> </v>
      </c>
    </row>
    <row r="84" spans="1:19" ht="13" x14ac:dyDescent="0.25">
      <c r="A84" s="166" t="s">
        <v>157</v>
      </c>
      <c r="B84" s="67"/>
      <c r="C84" s="68"/>
      <c r="D84" s="68" t="s">
        <v>345</v>
      </c>
      <c r="E84" s="69">
        <v>5</v>
      </c>
      <c r="F84" s="86"/>
      <c r="G84" s="70" t="s">
        <v>336</v>
      </c>
      <c r="H84" s="68"/>
      <c r="I84" s="68" t="s">
        <v>324</v>
      </c>
      <c r="J84" s="68"/>
      <c r="K84" s="68"/>
      <c r="L84" s="297" t="s">
        <v>334</v>
      </c>
      <c r="M84" s="285" t="s">
        <v>467</v>
      </c>
      <c r="N84" s="90"/>
      <c r="O84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""0"")),G84 &amp; "" "" &amp; L84),"""")), ARRAYFORMULA(IFERROR(SEARCH(INDIRECT(""$P$2:$P"" &amp; TEXT(COUNTIF(($P$2:P146), ""&lt;&gt;""), ""0"")),G84 &amp; "" "" &amp; L8"&amp;"4),"""")) &lt;&gt; """"))), 0)"),"#REF!")</f>
        <v>#REF!</v>
      </c>
      <c r="P84" s="91"/>
      <c r="Q84" s="76" t="b">
        <f ca="1">IFERROR(__xludf.DUMMYFUNCTION("IF(AND(OR(COUNTA(FILTER($P$2:$P146, ARRAYFORMULA(ISNUMBER(FIND($P$2:$P146, G84))))) &gt; 0, COUNTA(FILTER($P$2:$P146, ARRAYFORMULA(ISNUMBER(FIND($P$2:$P146, L84))))) &gt; 0), NOT(ISNUMBER(#REF!))), TRUE(), FALSE())"),FALSE)</f>
        <v>0</v>
      </c>
      <c r="R84" s="76" t="str">
        <f ca="1">IFERROR(__xludf.DUMMYFUNCTION("IF(ISNA(JOIN("", "", FILTER($P$2:$P146, ARRAYFORMULA(ISNUMBER(FIND($P$2:$P146, G84))), NOT(ISBLANK($P$2:$P146))))), "" "", JOIN("", "", FILTER($P$2:$P146, ARRAYFORMULA(ISNUMBER(FIND($P$2:$P146, G84))), NOT(ISBLANK($P$2:$P146)))))")," ")</f>
        <v xml:space="preserve"> </v>
      </c>
      <c r="S84" s="76" t="str">
        <f ca="1">IFERROR(__xludf.DUMMYFUNCTION("IF(ISNA(JOIN("", "", FILTER($P$2:$P146, ARRAYFORMULA(ISNUMBER(FIND($P$2:$P146, L84))), NOT(ISBLANK($P$2:$P146))))), "" "", JOIN("", "", FILTER($P$2:$P146, ARRAYFORMULA(ISNUMBER(FIND($P$2:$P146, L84))), NOT(ISBLANK($P$2:$P146)))))")," ")</f>
        <v xml:space="preserve"> </v>
      </c>
    </row>
    <row r="85" spans="1:19" ht="13" x14ac:dyDescent="0.25">
      <c r="A85" s="166" t="s">
        <v>158</v>
      </c>
      <c r="B85" s="77"/>
      <c r="C85" s="78"/>
      <c r="D85" s="78" t="s">
        <v>30</v>
      </c>
      <c r="E85" s="79">
        <v>5</v>
      </c>
      <c r="F85" s="86"/>
      <c r="G85" s="296" t="s">
        <v>330</v>
      </c>
      <c r="H85" s="78"/>
      <c r="I85" s="78" t="s">
        <v>324</v>
      </c>
      <c r="J85" s="78"/>
      <c r="K85" s="78"/>
      <c r="L85" s="81" t="s">
        <v>331</v>
      </c>
      <c r="M85" s="289" t="s">
        <v>440</v>
      </c>
      <c r="N85" s="92"/>
      <c r="O85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""0"")),G85 &amp; "" "" &amp; L85),"""")), ARRAYFORMULA(IFERROR(SEARCH(INDIRECT(""$P$2:$P"" &amp; TEXT(COUNTIF(($P$2:P146), ""&lt;&gt;""), ""0"")),G85 &amp; "" "" &amp; L8"&amp;"5),"""")) &lt;&gt; """"))), 0)"),"#REF!")</f>
        <v>#REF!</v>
      </c>
      <c r="P85" s="89"/>
      <c r="Q85" s="84" t="b">
        <f ca="1">IFERROR(__xludf.DUMMYFUNCTION("IF(AND(OR(COUNTA(FILTER($P$2:$P146, ARRAYFORMULA(ISNUMBER(FIND($P$2:$P146, G85))))) &gt; 0, COUNTA(FILTER($P$2:$P146, ARRAYFORMULA(ISNUMBER(FIND($P$2:$P146, L85))))) &gt; 0), NOT(ISNUMBER(#REF!))), TRUE(), FALSE())"),FALSE)</f>
        <v>0</v>
      </c>
      <c r="R85" s="84" t="str">
        <f ca="1">IFERROR(__xludf.DUMMYFUNCTION("IF(ISNA(JOIN("", "", FILTER($P$2:$P146, ARRAYFORMULA(ISNUMBER(FIND($P$2:$P146, G85))), NOT(ISBLANK($P$2:$P146))))), "" "", JOIN("", "", FILTER($P$2:$P146, ARRAYFORMULA(ISNUMBER(FIND($P$2:$P146, G85))), NOT(ISBLANK($P$2:$P146)))))")," ")</f>
        <v xml:space="preserve"> </v>
      </c>
      <c r="S85" s="84" t="str">
        <f ca="1">IFERROR(__xludf.DUMMYFUNCTION("IF(ISNA(JOIN("", "", FILTER($P$2:$P146, ARRAYFORMULA(ISNUMBER(FIND($P$2:$P146, L85))), NOT(ISBLANK($P$2:$P146))))), "" "", JOIN("", "", FILTER($P$2:$P146, ARRAYFORMULA(ISNUMBER(FIND($P$2:$P146, L85))), NOT(ISBLANK($P$2:$P146)))))")," ")</f>
        <v xml:space="preserve"> </v>
      </c>
    </row>
    <row r="86" spans="1:19" ht="13" x14ac:dyDescent="0.25">
      <c r="A86" s="166" t="s">
        <v>159</v>
      </c>
      <c r="B86" s="67"/>
      <c r="C86" s="68"/>
      <c r="D86" s="68" t="s">
        <v>30</v>
      </c>
      <c r="E86" s="69">
        <v>5</v>
      </c>
      <c r="F86" s="86"/>
      <c r="G86" s="295" t="s">
        <v>329</v>
      </c>
      <c r="H86" s="68"/>
      <c r="I86" s="68" t="s">
        <v>324</v>
      </c>
      <c r="J86" s="68"/>
      <c r="K86" s="68"/>
      <c r="L86" s="71" t="s">
        <v>328</v>
      </c>
      <c r="M86" s="285" t="s">
        <v>473</v>
      </c>
      <c r="N86" s="73"/>
      <c r="O86" s="74" t="b">
        <f ca="1">IFERROR(__xludf.DUMMYFUNCTION("IF(ROW(B86)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""0"")),G86 &amp; "" "" &amp; L86),"""")), ARRAYFORMULA(IFERROR(SEARCH(INDIRECT(""$P$2:$P"" &amp; TEXT(COUNTIF(($P$2:P146), ""&lt;&gt;""), ""0"")),G86 &amp; "" "" &amp; L86)"&amp;","""")) &lt;&gt; """"))), 0)"),FALSE)</f>
        <v>0</v>
      </c>
      <c r="P86" s="91"/>
      <c r="Q86" s="76" t="b">
        <f ca="1">IFERROR(__xludf.DUMMYFUNCTION("IF(AND(OR(COUNTA(FILTER($P$2:$P146, ARRAYFORMULA(ISNUMBER(FIND($P$2:$P146, G86))))) &gt; 0, COUNTA(FILTER($P$2:$P146, ARRAYFORMULA(ISNUMBER(FIND($P$2:$P146, L86))))) &gt; 0), NOT(ISNUMBER(B86))), TRUE(), FALSE())"),FALSE)</f>
        <v>0</v>
      </c>
      <c r="R86" s="76" t="str">
        <f ca="1">IFERROR(__xludf.DUMMYFUNCTION("IF(ISNA(JOIN("", "", FILTER($P$2:$P146, ARRAYFORMULA(ISNUMBER(FIND($P$2:$P146, G86))), NOT(ISBLANK($P$2:$P146))))), "" "", JOIN("", "", FILTER($P$2:$P146, ARRAYFORMULA(ISNUMBER(FIND($P$2:$P146, G86))), NOT(ISBLANK($P$2:$P146)))))")," ")</f>
        <v xml:space="preserve"> </v>
      </c>
      <c r="S86" s="76" t="str">
        <f ca="1">IFERROR(__xludf.DUMMYFUNCTION("IF(ISNA(JOIN("", "", FILTER($P$2:$P146, ARRAYFORMULA(ISNUMBER(FIND($P$2:$P146, L86))), NOT(ISBLANK($P$2:$P146))))), "" "", JOIN("", "", FILTER($P$2:$P146, ARRAYFORMULA(ISNUMBER(FIND($P$2:$P146, L86))), NOT(ISBLANK($P$2:$P146)))))")," ")</f>
        <v xml:space="preserve"> </v>
      </c>
    </row>
    <row r="87" spans="1:19" ht="13" x14ac:dyDescent="0.25">
      <c r="A87" s="166" t="s">
        <v>160</v>
      </c>
      <c r="B87" s="77"/>
      <c r="C87" s="78"/>
      <c r="D87" s="78" t="s">
        <v>30</v>
      </c>
      <c r="E87" s="79">
        <v>5</v>
      </c>
      <c r="F87" s="86"/>
      <c r="G87" s="80" t="s">
        <v>326</v>
      </c>
      <c r="H87" s="78"/>
      <c r="I87" s="78" t="s">
        <v>324</v>
      </c>
      <c r="J87" s="78"/>
      <c r="K87" s="78"/>
      <c r="L87" s="298" t="s">
        <v>327</v>
      </c>
      <c r="M87" s="289" t="s">
        <v>472</v>
      </c>
      <c r="N87" s="88"/>
      <c r="O87" s="83" t="b">
        <f ca="1">IFERROR(__xludf.DUMMYFUNCTION("IF(ROW(B87)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""0"")),G87 &amp; "" "" &amp; L87),"""")), ARRAYFORMULA(IFERROR(SEARCH(INDIRECT(""$P$2:$P"" &amp; TEXT(COUNTIF(($P$2:P146), ""&lt;&gt;""), ""0"")),G87 &amp; "" "" &amp; L87)"&amp;","""")) &lt;&gt; """"))), 0)"),FALSE)</f>
        <v>0</v>
      </c>
      <c r="P87" s="89"/>
      <c r="Q87" s="84" t="b">
        <f ca="1">IFERROR(__xludf.DUMMYFUNCTION("IF(AND(OR(COUNTA(FILTER($P$2:$P146, ARRAYFORMULA(ISNUMBER(FIND($P$2:$P146, G87))))) &gt; 0, COUNTA(FILTER($P$2:$P146, ARRAYFORMULA(ISNUMBER(FIND($P$2:$P146, L87))))) &gt; 0), NOT(ISNUMBER(B87))), TRUE(), FALSE())"),FALSE)</f>
        <v>0</v>
      </c>
      <c r="R87" s="84" t="str">
        <f ca="1">IFERROR(__xludf.DUMMYFUNCTION("IF(ISNA(JOIN("", "", FILTER($P$2:$P146, ARRAYFORMULA(ISNUMBER(FIND($P$2:$P146, G87))), NOT(ISBLANK($P$2:$P146))))), "" "", JOIN("", "", FILTER($P$2:$P146, ARRAYFORMULA(ISNUMBER(FIND($P$2:$P146, G87))), NOT(ISBLANK($P$2:$P146)))))")," ")</f>
        <v xml:space="preserve"> </v>
      </c>
      <c r="S87" s="84" t="str">
        <f ca="1">IFERROR(__xludf.DUMMYFUNCTION("IF(ISNA(JOIN("", "", FILTER($P$2:$P146, ARRAYFORMULA(ISNUMBER(FIND($P$2:$P146, L87))), NOT(ISBLANK($P$2:$P146))))), "" "", JOIN("", "", FILTER($P$2:$P146, ARRAYFORMULA(ISNUMBER(FIND($P$2:$P146, L87))), NOT(ISBLANK($P$2:$P146)))))")," ")</f>
        <v xml:space="preserve"> </v>
      </c>
    </row>
    <row r="88" spans="1:19" ht="13" x14ac:dyDescent="0.25">
      <c r="A88" s="166" t="s">
        <v>161</v>
      </c>
      <c r="C88" s="68"/>
      <c r="D88" s="68" t="s">
        <v>31</v>
      </c>
      <c r="E88" s="69">
        <v>5</v>
      </c>
      <c r="F88" s="86"/>
      <c r="G88" s="70" t="s">
        <v>341</v>
      </c>
      <c r="H88" s="68"/>
      <c r="I88" s="68" t="s">
        <v>324</v>
      </c>
      <c r="J88" s="68"/>
      <c r="K88" s="68"/>
      <c r="L88" s="297" t="s">
        <v>342</v>
      </c>
      <c r="M88" s="285" t="s">
        <v>470</v>
      </c>
      <c r="N88" s="90"/>
      <c r="O88" s="74" t="b">
        <f ca="1">IFERROR(__xludf.DUMMYFUNCTION("IF(ROW(B109)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""0"")),G88 &amp; "" "" &amp; L88),"""")), ARRAYFORMULA(IFERROR(SEARCH(INDIRECT(""$P$2:$P"" &amp; TEXT(COUNTIF(($P$2:P146), ""&lt;&gt;""), ""0"")),G88 &amp; "" "" &amp; L88"&amp;"),"""")) &lt;&gt; """"))), 0)"),FALSE)</f>
        <v>0</v>
      </c>
      <c r="P88" s="91"/>
      <c r="Q88" s="76" t="b">
        <f ca="1">IFERROR(__xludf.DUMMYFUNCTION("IF(AND(OR(COUNTA(FILTER($P$2:$P146, ARRAYFORMULA(ISNUMBER(FIND($P$2:$P146, G88))))) &gt; 0, COUNTA(FILTER($P$2:$P146, ARRAYFORMULA(ISNUMBER(FIND($P$2:$P146, L88))))) &gt; 0), NOT(ISNUMBER(B109))), TRUE(), FALSE())"),FALSE)</f>
        <v>0</v>
      </c>
      <c r="R88" s="76" t="str">
        <f ca="1">IFERROR(__xludf.DUMMYFUNCTION("IF(ISNA(JOIN("", "", FILTER($P$2:$P146, ARRAYFORMULA(ISNUMBER(FIND($P$2:$P146, G88))), NOT(ISBLANK($P$2:$P146))))), "" "", JOIN("", "", FILTER($P$2:$P146, ARRAYFORMULA(ISNUMBER(FIND($P$2:$P146, G88))), NOT(ISBLANK($P$2:$P146)))))")," ")</f>
        <v xml:space="preserve"> </v>
      </c>
      <c r="S88" s="76" t="str">
        <f ca="1">IFERROR(__xludf.DUMMYFUNCTION("IF(ISNA(JOIN("", "", FILTER($P$2:$P146, ARRAYFORMULA(ISNUMBER(FIND($P$2:$P146, L88))), NOT(ISBLANK($P$2:$P146))))), "" "", JOIN("", "", FILTER($P$2:$P146, ARRAYFORMULA(ISNUMBER(FIND($P$2:$P146, L88))), NOT(ISBLANK($P$2:$P146)))))")," ")</f>
        <v xml:space="preserve"> </v>
      </c>
    </row>
    <row r="89" spans="1:19" ht="13" x14ac:dyDescent="0.25">
      <c r="A89" s="166" t="s">
        <v>162</v>
      </c>
      <c r="B89" s="232"/>
      <c r="C89" s="78"/>
      <c r="D89" s="78" t="s">
        <v>31</v>
      </c>
      <c r="E89" s="79">
        <v>5</v>
      </c>
      <c r="F89" s="86"/>
      <c r="G89" s="296" t="s">
        <v>344</v>
      </c>
      <c r="H89" s="78"/>
      <c r="I89" s="78" t="s">
        <v>324</v>
      </c>
      <c r="J89" s="78"/>
      <c r="K89" s="78"/>
      <c r="L89" s="81" t="s">
        <v>339</v>
      </c>
      <c r="M89" s="289" t="s">
        <v>468</v>
      </c>
      <c r="N89" s="88"/>
      <c r="O89" s="83" t="b">
        <f ca="1">IFERROR(__xludf.DUMMYFUNCTION("IF(ROW(B110)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""0"")),G89 &amp; "" "" &amp; L89),"""")), ARRAYFORMULA(IFERROR(SEARCH(INDIRECT(""$P$2:$P"" &amp; TEXT(COUNTIF(($P$2:P146), ""&lt;&gt;""), ""0"")),G89 &amp; "" "" &amp; L89"&amp;"),"""")) &lt;&gt; """"))), 0)"),FALSE)</f>
        <v>0</v>
      </c>
      <c r="P89" s="89"/>
      <c r="Q89" s="84" t="b">
        <f ca="1">IFERROR(__xludf.DUMMYFUNCTION("IF(AND(OR(COUNTA(FILTER($P$2:$P146, ARRAYFORMULA(ISNUMBER(FIND($P$2:$P146, G89))))) &gt; 0, COUNTA(FILTER($P$2:$P146, ARRAYFORMULA(ISNUMBER(FIND($P$2:$P146, L89))))) &gt; 0), NOT(ISNUMBER(B110))), TRUE(), FALSE())"),FALSE)</f>
        <v>0</v>
      </c>
      <c r="R89" s="84" t="str">
        <f ca="1">IFERROR(__xludf.DUMMYFUNCTION("IF(ISNA(JOIN("", "", FILTER($P$2:$P146, ARRAYFORMULA(ISNUMBER(FIND($P$2:$P146, G89))), NOT(ISBLANK($P$2:$P146))))), "" "", JOIN("", "", FILTER($P$2:$P146, ARRAYFORMULA(ISNUMBER(FIND($P$2:$P146, G89))), NOT(ISBLANK($P$2:$P146)))))")," ")</f>
        <v xml:space="preserve"> </v>
      </c>
      <c r="S89" s="84" t="str">
        <f ca="1">IFERROR(__xludf.DUMMYFUNCTION("IF(ISNA(JOIN("", "", FILTER($P$2:$P146, ARRAYFORMULA(ISNUMBER(FIND($P$2:$P146, L89))), NOT(ISBLANK($P$2:$P146))))), "" "", JOIN("", "", FILTER($P$2:$P146, ARRAYFORMULA(ISNUMBER(FIND($P$2:$P146, L89))), NOT(ISBLANK($P$2:$P146)))))")," ")</f>
        <v xml:space="preserve"> </v>
      </c>
    </row>
    <row r="90" spans="1:19" ht="13.5" thickBot="1" x14ac:dyDescent="0.3">
      <c r="A90" s="166" t="s">
        <v>163</v>
      </c>
      <c r="C90" s="68"/>
      <c r="D90" s="68" t="s">
        <v>31</v>
      </c>
      <c r="E90" s="69">
        <v>5</v>
      </c>
      <c r="F90" s="86"/>
      <c r="G90" s="295" t="s">
        <v>338</v>
      </c>
      <c r="H90" s="68"/>
      <c r="I90" s="68" t="s">
        <v>324</v>
      </c>
      <c r="J90" s="68"/>
      <c r="K90" s="68"/>
      <c r="L90" s="71" t="s">
        <v>343</v>
      </c>
      <c r="M90" s="285" t="s">
        <v>474</v>
      </c>
      <c r="N90" s="272" t="s">
        <v>358</v>
      </c>
      <c r="O90" s="74" t="b">
        <f ca="1">IFERROR(__xludf.DUMMYFUNCTION("IF(ROW(B103)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""0"")),G90 &amp; "" "" &amp; L90),"""")), ARRAYFORMULA(IFERROR(SEARCH(INDIRECT(""$P$2:$P"" &amp; TEXT(COUNTIF(($P$2:P146), ""&lt;&gt;""), ""0"")),G90 &amp; "" "" &amp; L90"&amp;"),"""")) &lt;&gt; """"))), 0)"),FALSE)</f>
        <v>0</v>
      </c>
      <c r="P90" s="91"/>
      <c r="Q90" s="76" t="b">
        <f ca="1">IFERROR(__xludf.DUMMYFUNCTION("IF(AND(OR(COUNTA(FILTER($P$2:$P146, ARRAYFORMULA(ISNUMBER(FIND($P$2:$P146, G90))))) &gt; 0, COUNTA(FILTER($P$2:$P146, ARRAYFORMULA(ISNUMBER(FIND($P$2:$P146, L90))))) &gt; 0), NOT(ISNUMBER(B103))), TRUE(), FALSE())"),FALSE)</f>
        <v>0</v>
      </c>
      <c r="R90" s="76" t="str">
        <f ca="1">IFERROR(__xludf.DUMMYFUNCTION("IF(ISNA(JOIN("", "", FILTER($P$2:$P146, ARRAYFORMULA(ISNUMBER(FIND($P$2:$P146, G90))), NOT(ISBLANK($P$2:$P146))))), "" "", JOIN("", "", FILTER($P$2:$P146, ARRAYFORMULA(ISNUMBER(FIND($P$2:$P146, G90))), NOT(ISBLANK($P$2:$P146)))))")," ")</f>
        <v xml:space="preserve"> </v>
      </c>
      <c r="S90" s="76" t="str">
        <f ca="1">IFERROR(__xludf.DUMMYFUNCTION("IF(ISNA(JOIN("", "", FILTER($P$2:$P146, ARRAYFORMULA(ISNUMBER(FIND($P$2:$P146, L90))), NOT(ISBLANK($P$2:$P146))))), "" "", JOIN("", "", FILTER($P$2:$P146, ARRAYFORMULA(ISNUMBER(FIND($P$2:$P146, L90))), NOT(ISBLANK($P$2:$P146)))))")," ")</f>
        <v xml:space="preserve"> </v>
      </c>
    </row>
    <row r="91" spans="1:19" ht="13" x14ac:dyDescent="0.25">
      <c r="A91" s="166" t="s">
        <v>164</v>
      </c>
      <c r="B91" s="266"/>
      <c r="C91" s="267"/>
      <c r="D91" s="267" t="s">
        <v>230</v>
      </c>
      <c r="E91" s="268">
        <v>6</v>
      </c>
      <c r="F91" s="269"/>
      <c r="G91" s="303" t="s">
        <v>305</v>
      </c>
      <c r="H91" s="267"/>
      <c r="I91" s="267" t="s">
        <v>324</v>
      </c>
      <c r="J91" s="267"/>
      <c r="K91" s="267"/>
      <c r="L91" s="270" t="s">
        <v>308</v>
      </c>
      <c r="M91" s="302" t="s">
        <v>516</v>
      </c>
      <c r="N91" s="271" t="s">
        <v>351</v>
      </c>
      <c r="O91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""0"")),G91 &amp; "" "" &amp; L91),"""")), ARRAYFORMULA(IFERROR(SEARCH(INDIRECT(""$P$2:$P"" &amp; TEXT(COUNTIF(($P$2:P146), ""&lt;&gt;""), ""0"")),G91 &amp; "" "" &amp; L9"&amp;"1),"""")) &lt;&gt; """"))), 0)"),"#REF!")</f>
        <v>#REF!</v>
      </c>
      <c r="P91" s="89"/>
      <c r="Q91" s="84" t="b">
        <f ca="1">IFERROR(__xludf.DUMMYFUNCTION("IF(AND(OR(COUNTA(FILTER($P$2:$P146, ARRAYFORMULA(ISNUMBER(FIND($P$2:$P146, G91))))) &gt; 0, COUNTA(FILTER($P$2:$P146, ARRAYFORMULA(ISNUMBER(FIND($P$2:$P146, L91))))) &gt; 0), NOT(ISNUMBER(B91))), TRUE(), FALSE())"),FALSE)</f>
        <v>0</v>
      </c>
      <c r="R91" s="84" t="str">
        <f ca="1">IFERROR(__xludf.DUMMYFUNCTION("IF(ISNA(JOIN("", "", FILTER($P$2:$P146, ARRAYFORMULA(ISNUMBER(FIND($P$2:$P146, G91))), NOT(ISBLANK($P$2:$P146))))), "" "", JOIN("", "", FILTER($P$2:$P146, ARRAYFORMULA(ISNUMBER(FIND($P$2:$P146, G91))), NOT(ISBLANK($P$2:$P146)))))")," ")</f>
        <v xml:space="preserve"> </v>
      </c>
      <c r="S91" s="84" t="str">
        <f ca="1">IFERROR(__xludf.DUMMYFUNCTION("IF(ISNA(JOIN("", "", FILTER($P$2:$P146, ARRAYFORMULA(ISNUMBER(FIND($P$2:$P146, L91))), NOT(ISBLANK($P$2:$P146))))), "" "", JOIN("", "", FILTER($P$2:$P146, ARRAYFORMULA(ISNUMBER(FIND($P$2:$P146, L91))), NOT(ISBLANK($P$2:$P146)))))")," ")</f>
        <v xml:space="preserve"> </v>
      </c>
    </row>
    <row r="92" spans="1:19" ht="13" x14ac:dyDescent="0.25">
      <c r="A92" s="166" t="s">
        <v>165</v>
      </c>
      <c r="C92" s="68"/>
      <c r="D92" s="68" t="s">
        <v>230</v>
      </c>
      <c r="E92" s="69">
        <v>6</v>
      </c>
      <c r="F92" s="86"/>
      <c r="G92" s="295" t="s">
        <v>310</v>
      </c>
      <c r="H92" s="68"/>
      <c r="I92" s="68" t="s">
        <v>324</v>
      </c>
      <c r="J92" s="68"/>
      <c r="K92" s="68"/>
      <c r="L92" s="71" t="s">
        <v>320</v>
      </c>
      <c r="M92" s="285" t="s">
        <v>517</v>
      </c>
      <c r="N92" s="90"/>
      <c r="O92" s="74" t="b">
        <f ca="1">IFERROR(__xludf.DUMMYFUNCTION("IF(ROW(B108)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""0"")),G92 &amp; "" "" &amp; L92),"""")), ARRAYFORMULA(IFERROR(SEARCH(INDIRECT(""$P$2:$P"" &amp; TEXT(COUNTIF(($P$2:P146), ""&lt;&gt;""), ""0"")),G92 &amp; "" "" &amp; L92"&amp;"),"""")) &lt;&gt; """"))), 0)"),FALSE)</f>
        <v>0</v>
      </c>
      <c r="P92" s="91"/>
      <c r="Q92" s="76" t="b">
        <f ca="1">IFERROR(__xludf.DUMMYFUNCTION("IF(AND(OR(COUNTA(FILTER($P$2:$P146, ARRAYFORMULA(ISNUMBER(FIND($P$2:$P146, G92))))) &gt; 0, COUNTA(FILTER($P$2:$P146, ARRAYFORMULA(ISNUMBER(FIND($P$2:$P146, L92))))) &gt; 0), NOT(ISNUMBER(B108))), TRUE(), FALSE())"),FALSE)</f>
        <v>0</v>
      </c>
      <c r="R92" s="76" t="str">
        <f ca="1">IFERROR(__xludf.DUMMYFUNCTION("IF(ISNA(JOIN("", "", FILTER($P$2:$P146, ARRAYFORMULA(ISNUMBER(FIND($P$2:$P146, G92))), NOT(ISBLANK($P$2:$P146))))), "" "", JOIN("", "", FILTER($P$2:$P146, ARRAYFORMULA(ISNUMBER(FIND($P$2:$P146, G92))), NOT(ISBLANK($P$2:$P146)))))")," ")</f>
        <v xml:space="preserve"> </v>
      </c>
      <c r="S92" s="76" t="str">
        <f ca="1">IFERROR(__xludf.DUMMYFUNCTION("IF(ISNA(JOIN("", "", FILTER($P$2:$P146, ARRAYFORMULA(ISNUMBER(FIND($P$2:$P146, L92))), NOT(ISBLANK($P$2:$P146))))), "" "", JOIN("", "", FILTER($P$2:$P146, ARRAYFORMULA(ISNUMBER(FIND($P$2:$P146, L92))), NOT(ISBLANK($P$2:$P146)))))")," ")</f>
        <v xml:space="preserve"> </v>
      </c>
    </row>
    <row r="93" spans="1:19" ht="13" x14ac:dyDescent="0.25">
      <c r="A93" s="166" t="s">
        <v>166</v>
      </c>
      <c r="B93" s="232"/>
      <c r="C93" s="78"/>
      <c r="D93" s="78" t="s">
        <v>230</v>
      </c>
      <c r="E93" s="79">
        <v>6</v>
      </c>
      <c r="F93" s="86"/>
      <c r="G93" s="80" t="s">
        <v>307</v>
      </c>
      <c r="H93" s="78"/>
      <c r="I93" s="78" t="s">
        <v>324</v>
      </c>
      <c r="J93" s="78"/>
      <c r="K93" s="78"/>
      <c r="L93" s="298" t="s">
        <v>306</v>
      </c>
      <c r="M93" s="289" t="s">
        <v>518</v>
      </c>
      <c r="N93" s="88"/>
      <c r="O93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""0"")),G93 &amp; "" "" &amp; L93),"""")), ARRAYFORMULA(IFERROR(SEARCH(INDIRECT(""$P$2:$P"" &amp; TEXT(COUNTIF(($P$2:P146), ""&lt;&gt;""), ""0"")),G93 &amp; "" "" &amp; L9"&amp;"3),"""")) &lt;&gt; """"))), 0)"),"#REF!")</f>
        <v>#REF!</v>
      </c>
      <c r="P93" s="89"/>
      <c r="Q93" s="84" t="b">
        <f ca="1">IFERROR(__xludf.DUMMYFUNCTION("IF(AND(OR(COUNTA(FILTER($P$2:$P146, ARRAYFORMULA(ISNUMBER(FIND($P$2:$P146, G93))))) &gt; 0, COUNTA(FILTER($P$2:$P146, ARRAYFORMULA(ISNUMBER(FIND($P$2:$P146, L93))))) &gt; 0), NOT(ISNUMBER(B106))), TRUE(), FALSE())"),FALSE)</f>
        <v>0</v>
      </c>
      <c r="R93" s="84" t="str">
        <f ca="1">IFERROR(__xludf.DUMMYFUNCTION("IF(ISNA(JOIN("", "", FILTER($P$2:$P146, ARRAYFORMULA(ISNUMBER(FIND($P$2:$P146, G93))), NOT(ISBLANK($P$2:$P146))))), "" "", JOIN("", "", FILTER($P$2:$P146, ARRAYFORMULA(ISNUMBER(FIND($P$2:$P146, G93))), NOT(ISBLANK($P$2:$P146)))))")," ")</f>
        <v xml:space="preserve"> </v>
      </c>
      <c r="S93" s="84" t="str">
        <f ca="1">IFERROR(__xludf.DUMMYFUNCTION("IF(ISNA(JOIN("", "", FILTER($P$2:$P146, ARRAYFORMULA(ISNUMBER(FIND($P$2:$P146, L93))), NOT(ISBLANK($P$2:$P146))))), "" "", JOIN("", "", FILTER($P$2:$P146, ARRAYFORMULA(ISNUMBER(FIND($P$2:$P146, L93))), NOT(ISBLANK($P$2:$P146)))))")," ")</f>
        <v xml:space="preserve"> </v>
      </c>
    </row>
    <row r="94" spans="1:19" ht="13" x14ac:dyDescent="0.25">
      <c r="A94" s="166" t="s">
        <v>167</v>
      </c>
      <c r="C94" s="68"/>
      <c r="D94" s="68" t="s">
        <v>229</v>
      </c>
      <c r="E94" s="69">
        <v>6</v>
      </c>
      <c r="F94" s="86"/>
      <c r="G94" s="295" t="s">
        <v>300</v>
      </c>
      <c r="H94" s="68"/>
      <c r="I94" s="68" t="s">
        <v>324</v>
      </c>
      <c r="J94" s="68"/>
      <c r="K94" s="68"/>
      <c r="L94" s="71" t="s">
        <v>346</v>
      </c>
      <c r="M94" s="285" t="s">
        <v>498</v>
      </c>
      <c r="N94" s="93"/>
      <c r="O94" s="74" t="b">
        <f ca="1">IFERROR(__xludf.DUMMYFUNCTION("IF(ROW(B111)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""0"")),G94 &amp; "" "" &amp; L94),"""")), ARRAYFORMULA(IFERROR(SEARCH(INDIRECT(""$P$2:$P"" &amp; TEXT(COUNTIF(($P$2:P146), ""&lt;&gt;""), ""0"")),G94 &amp; "" "" &amp; L94"&amp;"),"""")) &lt;&gt; """"))), 0)"),FALSE)</f>
        <v>0</v>
      </c>
      <c r="P94" s="91"/>
      <c r="Q94" s="76" t="b">
        <f ca="1">IFERROR(__xludf.DUMMYFUNCTION("IF(AND(OR(COUNTA(FILTER($P$2:$P146, ARRAYFORMULA(ISNUMBER(FIND($P$2:$P146, G94))))) &gt; 0, COUNTA(FILTER($P$2:$P146, ARRAYFORMULA(ISNUMBER(FIND($P$2:$P146, L94))))) &gt; 0), NOT(ISNUMBER(B111))), TRUE(), FALSE())"),FALSE)</f>
        <v>0</v>
      </c>
      <c r="R94" s="76" t="str">
        <f ca="1">IFERROR(__xludf.DUMMYFUNCTION("IF(ISNA(JOIN("", "", FILTER($P$2:$P146, ARRAYFORMULA(ISNUMBER(FIND($P$2:$P146, G94))), NOT(ISBLANK($P$2:$P146))))), "" "", JOIN("", "", FILTER($P$2:$P146, ARRAYFORMULA(ISNUMBER(FIND($P$2:$P146, G94))), NOT(ISBLANK($P$2:$P146)))))")," ")</f>
        <v xml:space="preserve"> </v>
      </c>
      <c r="S94" s="76" t="str">
        <f ca="1">IFERROR(__xludf.DUMMYFUNCTION("IF(ISNA(JOIN("", "", FILTER($P$2:$P146, ARRAYFORMULA(ISNUMBER(FIND($P$2:$P146, L94))), NOT(ISBLANK($P$2:$P146))))), "" "", JOIN("", "", FILTER($P$2:$P146, ARRAYFORMULA(ISNUMBER(FIND($P$2:$P146, L94))), NOT(ISBLANK($P$2:$P146)))))")," ")</f>
        <v xml:space="preserve"> </v>
      </c>
    </row>
    <row r="95" spans="1:19" ht="13" x14ac:dyDescent="0.25">
      <c r="A95" s="167" t="s">
        <v>168</v>
      </c>
      <c r="B95" s="232"/>
      <c r="C95" s="78"/>
      <c r="D95" s="78" t="s">
        <v>229</v>
      </c>
      <c r="E95" s="79">
        <v>6</v>
      </c>
      <c r="F95" s="94"/>
      <c r="G95" s="296" t="s">
        <v>303</v>
      </c>
      <c r="H95" s="78"/>
      <c r="I95" s="78" t="s">
        <v>324</v>
      </c>
      <c r="J95" s="78"/>
      <c r="K95" s="78"/>
      <c r="L95" s="81" t="s">
        <v>302</v>
      </c>
      <c r="M95" s="95" t="s">
        <v>521</v>
      </c>
      <c r="N95" s="96"/>
      <c r="O95" s="97" t="b">
        <f ca="1">IFERROR(__xludf.DUMMYFUNCTION("IF(ROW(B104)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""0"")),G95 &amp; "" "" &amp; L95),"""")), ARRAYFORMULA(IFERROR(SEARCH(INDIRECT(""$P$2:$P"" &amp; TEXT(COUNTIF(($P$2:P146), ""&lt;&gt;""), ""0"")),G95 &amp; "" "" &amp; L95"&amp;"),"""")) &lt;&gt; """"))), 0)"),FALSE)</f>
        <v>0</v>
      </c>
      <c r="P95" s="98"/>
      <c r="Q95" s="84" t="b">
        <f ca="1">IFERROR(__xludf.DUMMYFUNCTION("IF(AND(OR(COUNTA(FILTER($P$2:$P146, ARRAYFORMULA(ISNUMBER(FIND($P$2:$P146, G95))))) &gt; 0, COUNTA(FILTER($P$2:$P146, ARRAYFORMULA(ISNUMBER(FIND($P$2:$P146, L95))))) &gt; 0), NOT(ISNUMBER(B104))), TRUE(), FALSE())"),FALSE)</f>
        <v>0</v>
      </c>
      <c r="R95" s="84" t="str">
        <f ca="1">IFERROR(__xludf.DUMMYFUNCTION("IF(ISNA(JOIN("", "", FILTER($P$2:$P146, ARRAYFORMULA(ISNUMBER(FIND($P$2:$P146, G95))), NOT(ISBLANK($P$2:$P146))))), "" "", JOIN("", "", FILTER($P$2:$P146, ARRAYFORMULA(ISNUMBER(FIND($P$2:$P146, G95))), NOT(ISBLANK($P$2:$P146)))))")," ")</f>
        <v xml:space="preserve"> </v>
      </c>
      <c r="S95" s="84" t="str">
        <f ca="1">IFERROR(__xludf.DUMMYFUNCTION("IF(ISNA(JOIN("", "", FILTER($P$2:$P146, ARRAYFORMULA(ISNUMBER(FIND($P$2:$P146, L95))), NOT(ISBLANK($P$2:$P146))))), "" "", JOIN("", "", FILTER($P$2:$P146, ARRAYFORMULA(ISNUMBER(FIND($P$2:$P146, L95))), NOT(ISBLANK($P$2:$P146)))))")," ")</f>
        <v xml:space="preserve"> </v>
      </c>
    </row>
    <row r="96" spans="1:19" ht="13" x14ac:dyDescent="0.25">
      <c r="A96" s="166" t="s">
        <v>169</v>
      </c>
      <c r="C96" s="68"/>
      <c r="D96" s="68" t="s">
        <v>229</v>
      </c>
      <c r="E96" s="69">
        <v>6</v>
      </c>
      <c r="F96" s="86"/>
      <c r="G96" s="70" t="s">
        <v>301</v>
      </c>
      <c r="H96" s="68"/>
      <c r="I96" s="68" t="s">
        <v>324</v>
      </c>
      <c r="J96" s="68"/>
      <c r="K96" s="68"/>
      <c r="L96" s="297" t="s">
        <v>325</v>
      </c>
      <c r="M96" s="285" t="s">
        <v>519</v>
      </c>
      <c r="N96" s="90"/>
      <c r="O96" s="74" t="b">
        <f ca="1">IFERROR(__xludf.DUMMYFUNCTION("IF(ROW(B107)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""0"")),G96 &amp; "" "" &amp; L96),"""")), ARRAYFORMULA(IFERROR(SEARCH(INDIRECT(""$P$2:$P"" &amp; TEXT(COUNTIF(($P$2:P146), ""&lt;&gt;""), ""0"")),G96 &amp; "" "" &amp; L96"&amp;"),"""")) &lt;&gt; """"))), 0)"),FALSE)</f>
        <v>0</v>
      </c>
      <c r="P96" s="91"/>
      <c r="Q96" s="76" t="b">
        <f ca="1">IFERROR(__xludf.DUMMYFUNCTION("IF(AND(OR(COUNTA(FILTER($P$2:$P146, ARRAYFORMULA(ISNUMBER(FIND($P$2:$P146, G96))))) &gt; 0, COUNTA(FILTER($P$2:$P146, ARRAYFORMULA(ISNUMBER(FIND($P$2:$P146, L96))))) &gt; 0), NOT(ISNUMBER(B107))), TRUE(), FALSE())"),FALSE)</f>
        <v>0</v>
      </c>
      <c r="R96" s="76" t="str">
        <f ca="1">IFERROR(__xludf.DUMMYFUNCTION("IF(ISNA(JOIN("", "", FILTER($P$2:$P146, ARRAYFORMULA(ISNUMBER(FIND($P$2:$P146, G96))), NOT(ISBLANK($P$2:$P146))))), "" "", JOIN("", "", FILTER($P$2:$P146, ARRAYFORMULA(ISNUMBER(FIND($P$2:$P146, G96))), NOT(ISBLANK($P$2:$P146)))))")," ")</f>
        <v xml:space="preserve"> </v>
      </c>
      <c r="S96" s="76" t="str">
        <f ca="1">IFERROR(__xludf.DUMMYFUNCTION("IF(ISNA(JOIN("", "", FILTER($P$2:$P146, ARRAYFORMULA(ISNUMBER(FIND($P$2:$P146, L96))), NOT(ISBLANK($P$2:$P146))))), "" "", JOIN("", "", FILTER($P$2:$P146, ARRAYFORMULA(ISNUMBER(FIND($P$2:$P146, L96))), NOT(ISBLANK($P$2:$P146)))))")," ")</f>
        <v xml:space="preserve"> </v>
      </c>
    </row>
    <row r="97" spans="1:19" ht="13" x14ac:dyDescent="0.25">
      <c r="A97" s="166" t="s">
        <v>170</v>
      </c>
      <c r="B97" s="232"/>
      <c r="C97" s="78"/>
      <c r="D97" s="78" t="s">
        <v>232</v>
      </c>
      <c r="E97" s="79">
        <v>6</v>
      </c>
      <c r="F97" s="86"/>
      <c r="G97" s="296" t="s">
        <v>317</v>
      </c>
      <c r="H97" s="78"/>
      <c r="I97" s="78" t="s">
        <v>324</v>
      </c>
      <c r="J97" s="78"/>
      <c r="K97" s="78"/>
      <c r="L97" s="81" t="s">
        <v>322</v>
      </c>
      <c r="M97" s="289" t="s">
        <v>432</v>
      </c>
      <c r="N97" s="105"/>
      <c r="O97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""0"")),G97 &amp; "" "" &amp; L97),"""")), ARRAYFORMULA(IFERROR(SEARCH(INDIRECT(""$P$2:$P"" &amp; TEXT(COUNTIF(($P$2:P146), ""&lt;&gt;""), ""0"")),G97 &amp; "" "" &amp; L9"&amp;"7),"""")) &lt;&gt; """"))), 0)"),"#REF!")</f>
        <v>#REF!</v>
      </c>
      <c r="P97" s="89"/>
      <c r="Q97" s="84" t="b">
        <f ca="1">IFERROR(__xludf.DUMMYFUNCTION("IF(AND(OR(COUNTA(FILTER($P$2:$P146, ARRAYFORMULA(ISNUMBER(FIND($P$2:$P146, G97))))) &gt; 0, COUNTA(FILTER($P$2:$P146, ARRAYFORMULA(ISNUMBER(FIND($P$2:$P146, L97))))) &gt; 0), NOT(ISNUMBER(#REF!))), TRUE(), FALSE())"),FALSE)</f>
        <v>0</v>
      </c>
      <c r="R97" s="84" t="str">
        <f ca="1">IFERROR(__xludf.DUMMYFUNCTION("IF(ISNA(JOIN("", "", FILTER($P$2:$P146, ARRAYFORMULA(ISNUMBER(FIND($P$2:$P146, G97))), NOT(ISBLANK($P$2:$P146))))), "" "", JOIN("", "", FILTER($P$2:$P146, ARRAYFORMULA(ISNUMBER(FIND($P$2:$P146, G97))), NOT(ISBLANK($P$2:$P146)))))")," ")</f>
        <v xml:space="preserve"> </v>
      </c>
      <c r="S97" s="84" t="str">
        <f ca="1">IFERROR(__xludf.DUMMYFUNCTION("IF(ISNA(JOIN("", "", FILTER($P$2:$P146, ARRAYFORMULA(ISNUMBER(FIND($P$2:$P146, L97))), NOT(ISBLANK($P$2:$P146))))), "" "", JOIN("", "", FILTER($P$2:$P146, ARRAYFORMULA(ISNUMBER(FIND($P$2:$P146, L97))), NOT(ISBLANK($P$2:$P146)))))")," ")</f>
        <v xml:space="preserve"> </v>
      </c>
    </row>
    <row r="98" spans="1:19" ht="13" x14ac:dyDescent="0.25">
      <c r="A98" s="166" t="s">
        <v>171</v>
      </c>
      <c r="C98" s="68"/>
      <c r="D98" s="68" t="s">
        <v>232</v>
      </c>
      <c r="E98" s="69">
        <v>6</v>
      </c>
      <c r="F98" s="86"/>
      <c r="G98" s="295" t="s">
        <v>323</v>
      </c>
      <c r="H98" s="68"/>
      <c r="I98" s="68" t="s">
        <v>324</v>
      </c>
      <c r="J98" s="68"/>
      <c r="K98" s="68"/>
      <c r="L98" s="71" t="s">
        <v>316</v>
      </c>
      <c r="M98" s="285" t="s">
        <v>525</v>
      </c>
      <c r="N98" s="90"/>
      <c r="O98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""0"")),G98 &amp; "" "" &amp; L98),"""")), ARRAYFORMULA(IFERROR(SEARCH(INDIRECT(""$P$2:$P"" &amp; TEXT(COUNTIF(($P$2:P146), ""&lt;&gt;""), ""0"")),G98 &amp; "" "" &amp; L9"&amp;"8),"""")) &lt;&gt; """"))), 0)"),"#REF!")</f>
        <v>#REF!</v>
      </c>
      <c r="P98" s="91"/>
      <c r="Q98" s="76" t="b">
        <f ca="1">IFERROR(__xludf.DUMMYFUNCTION("IF(AND(OR(COUNTA(FILTER($P$2:$P146, ARRAYFORMULA(ISNUMBER(FIND($P$2:$P146, G98))))) &gt; 0, COUNTA(FILTER($P$2:$P146, ARRAYFORMULA(ISNUMBER(FIND($P$2:$P146, L98))))) &gt; 0), NOT(ISNUMBER(#REF!))), TRUE(), FALSE())"),FALSE)</f>
        <v>0</v>
      </c>
      <c r="R98" s="76" t="str">
        <f ca="1">IFERROR(__xludf.DUMMYFUNCTION("IF(ISNA(JOIN("", "", FILTER($P$2:$P146, ARRAYFORMULA(ISNUMBER(FIND($P$2:$P146, G98))), NOT(ISBLANK($P$2:$P146))))), "" "", JOIN("", "", FILTER($P$2:$P146, ARRAYFORMULA(ISNUMBER(FIND($P$2:$P146, G98))), NOT(ISBLANK($P$2:$P146)))))")," ")</f>
        <v xml:space="preserve"> </v>
      </c>
      <c r="S98" s="76" t="str">
        <f ca="1">IFERROR(__xludf.DUMMYFUNCTION("IF(ISNA(JOIN("", "", FILTER($P$2:$P146, ARRAYFORMULA(ISNUMBER(FIND($P$2:$P146, L98))), NOT(ISBLANK($P$2:$P146))))), "" "", JOIN("", "", FILTER($P$2:$P146, ARRAYFORMULA(ISNUMBER(FIND($P$2:$P146, L98))), NOT(ISBLANK($P$2:$P146)))))")," ")</f>
        <v xml:space="preserve"> </v>
      </c>
    </row>
    <row r="99" spans="1:19" ht="13" x14ac:dyDescent="0.25">
      <c r="A99" s="166"/>
      <c r="B99" s="232"/>
      <c r="C99" s="78"/>
      <c r="D99" s="78" t="s">
        <v>232</v>
      </c>
      <c r="E99" s="79">
        <v>6</v>
      </c>
      <c r="F99" s="86"/>
      <c r="G99" s="80" t="s">
        <v>319</v>
      </c>
      <c r="H99" s="78"/>
      <c r="I99" s="78" t="s">
        <v>324</v>
      </c>
      <c r="J99" s="78"/>
      <c r="K99" s="78"/>
      <c r="L99" s="276" t="s">
        <v>318</v>
      </c>
      <c r="M99" s="87"/>
      <c r="N99" s="274" t="s">
        <v>359</v>
      </c>
      <c r="O99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""0"")),G99 &amp; "" "" &amp; L99),"""")), ARRAYFORMULA(IFERROR(SEARCH(INDIRECT(""$P$2:$P"" &amp; TEXT(COUNTIF(($P$2:P146), ""&lt;&gt;""), ""0"")),G99 &amp; "" "" &amp; L9"&amp;"9),"""")) &lt;&gt; """"))), 0)"),"#REF!")</f>
        <v>#REF!</v>
      </c>
      <c r="P99" s="89"/>
      <c r="Q99" s="84" t="b">
        <f ca="1">IFERROR(__xludf.DUMMYFUNCTION("IF(AND(OR(COUNTA(FILTER($P$2:$P146, ARRAYFORMULA(ISNUMBER(FIND($P$2:$P146, G99))))) &gt; 0, COUNTA(FILTER($P$2:$P146, ARRAYFORMULA(ISNUMBER(FIND($P$2:$P146, L99))))) &gt; 0), NOT(ISNUMBER(#REF!))), TRUE(), FALSE())"),FALSE)</f>
        <v>0</v>
      </c>
      <c r="R99" s="84" t="str">
        <f ca="1">IFERROR(__xludf.DUMMYFUNCTION("IF(ISNA(JOIN("", "", FILTER($P$2:$P146, ARRAYFORMULA(ISNUMBER(FIND($P$2:$P146, G99))), NOT(ISBLANK($P$2:$P146))))), "" "", JOIN("", "", FILTER($P$2:$P146, ARRAYFORMULA(ISNUMBER(FIND($P$2:$P146, G99))), NOT(ISBLANK($P$2:$P146)))))")," ")</f>
        <v xml:space="preserve"> </v>
      </c>
      <c r="S99" s="84" t="str">
        <f ca="1">IFERROR(__xludf.DUMMYFUNCTION("IF(ISNA(JOIN("", "", FILTER($P$2:$P146, ARRAYFORMULA(ISNUMBER(FIND($P$2:$P146, L99))), NOT(ISBLANK($P$2:$P146))))), "" "", JOIN("", "", FILTER($P$2:$P146, ARRAYFORMULA(ISNUMBER(FIND($P$2:$P146, L99))), NOT(ISBLANK($P$2:$P146)))))")," ")</f>
        <v xml:space="preserve"> </v>
      </c>
    </row>
    <row r="100" spans="1:19" ht="13" x14ac:dyDescent="0.25">
      <c r="A100" s="166" t="s">
        <v>172</v>
      </c>
      <c r="C100" s="68"/>
      <c r="D100" s="68" t="s">
        <v>231</v>
      </c>
      <c r="E100" s="69">
        <v>6</v>
      </c>
      <c r="F100" s="86"/>
      <c r="G100" s="223" t="s">
        <v>314</v>
      </c>
      <c r="H100" s="68"/>
      <c r="I100" s="68" t="s">
        <v>324</v>
      </c>
      <c r="J100" s="68"/>
      <c r="K100" s="68"/>
      <c r="L100" s="297" t="s">
        <v>311</v>
      </c>
      <c r="M100" s="285" t="s">
        <v>526</v>
      </c>
      <c r="N100" s="90"/>
      <c r="O100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""0"")),G100 &amp; "" "" &amp; L100),"""")), ARRAYFORMULA(IFERROR(SEARCH(INDIRECT(""$P$2:$P"" &amp; TEXT(COUNTIF(($P$2:P146), ""&lt;&gt;""), ""0"")),G100 &amp; "" "" &amp;"&amp;" L100),"""")) &lt;&gt; """"))), 0)"),"#REF!")</f>
        <v>#REF!</v>
      </c>
      <c r="P100" s="91"/>
      <c r="Q100" s="76" t="b">
        <f ca="1">IFERROR(__xludf.DUMMYFUNCTION("IF(AND(OR(COUNTA(FILTER($P$2:$P146, ARRAYFORMULA(ISNUMBER(FIND($P$2:$P146, G100))))) &gt; 0, COUNTA(FILTER($P$2:$P146, ARRAYFORMULA(ISNUMBER(FIND($P$2:$P146, L100))))) &gt; 0), NOT(ISNUMBER(#REF!))), TRUE(), FALSE())"),FALSE)</f>
        <v>0</v>
      </c>
      <c r="R100" s="76" t="str">
        <f ca="1">IFERROR(__xludf.DUMMYFUNCTION("IF(ISNA(JOIN("", "", FILTER($P$2:$P146, ARRAYFORMULA(ISNUMBER(FIND($P$2:$P146, G100))), NOT(ISBLANK($P$2:$P146))))), "" "", JOIN("", "", FILTER($P$2:$P146, ARRAYFORMULA(ISNUMBER(FIND($P$2:$P146, G100))), NOT(ISBLANK($P$2:$P146)))))")," ")</f>
        <v xml:space="preserve"> </v>
      </c>
      <c r="S100" s="76" t="str">
        <f ca="1">IFERROR(__xludf.DUMMYFUNCTION("IF(ISNA(JOIN("", "", FILTER($P$2:$P146, ARRAYFORMULA(ISNUMBER(FIND($P$2:$P146, L100))), NOT(ISBLANK($P$2:$P146))))), "" "", JOIN("", "", FILTER($P$2:$P146, ARRAYFORMULA(ISNUMBER(FIND($P$2:$P146, L100))), NOT(ISBLANK($P$2:$P146)))))")," ")</f>
        <v xml:space="preserve"> </v>
      </c>
    </row>
    <row r="101" spans="1:19" ht="13" x14ac:dyDescent="0.25">
      <c r="A101" s="166" t="s">
        <v>173</v>
      </c>
      <c r="B101" s="232"/>
      <c r="C101" s="78"/>
      <c r="D101" s="78" t="s">
        <v>231</v>
      </c>
      <c r="E101" s="79">
        <v>6</v>
      </c>
      <c r="F101" s="86"/>
      <c r="G101" s="296" t="s">
        <v>312</v>
      </c>
      <c r="H101" s="78"/>
      <c r="I101" s="78" t="s">
        <v>324</v>
      </c>
      <c r="J101" s="78"/>
      <c r="K101" s="78"/>
      <c r="L101" s="81" t="s">
        <v>313</v>
      </c>
      <c r="M101" s="289" t="s">
        <v>426</v>
      </c>
      <c r="N101" s="88"/>
      <c r="O101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""0"")),G101 &amp; "" "" &amp; L101),"""")), ARRAYFORMULA(IFERROR(SEARCH(INDIRECT(""$P$2:$P"" &amp; TEXT(COUNTIF(($P$2:P146), ""&lt;&gt;""), ""0"")),G101 &amp; "" "" &amp;"&amp;" L101),"""")) &lt;&gt; """"))), 0)"),"#REF!")</f>
        <v>#REF!</v>
      </c>
      <c r="P101" s="89"/>
      <c r="Q101" s="84" t="b">
        <f ca="1">IFERROR(__xludf.DUMMYFUNCTION("IF(AND(OR(COUNTA(FILTER($P$2:$P146, ARRAYFORMULA(ISNUMBER(FIND($P$2:$P146, G101))))) &gt; 0, COUNTA(FILTER($P$2:$P146, ARRAYFORMULA(ISNUMBER(FIND($P$2:$P146, L101))))) &gt; 0), NOT(ISNUMBER(#REF!))), TRUE(), FALSE())"),FALSE)</f>
        <v>0</v>
      </c>
      <c r="R101" s="84" t="str">
        <f ca="1">IFERROR(__xludf.DUMMYFUNCTION("IF(ISNA(JOIN("", "", FILTER($P$2:$P146, ARRAYFORMULA(ISNUMBER(FIND($P$2:$P146, G101))), NOT(ISBLANK($P$2:$P146))))), "" "", JOIN("", "", FILTER($P$2:$P146, ARRAYFORMULA(ISNUMBER(FIND($P$2:$P146, G101))), NOT(ISBLANK($P$2:$P146)))))")," ")</f>
        <v xml:space="preserve"> </v>
      </c>
      <c r="S101" s="84" t="str">
        <f ca="1">IFERROR(__xludf.DUMMYFUNCTION("IF(ISNA(JOIN("", "", FILTER($P$2:$P146, ARRAYFORMULA(ISNUMBER(FIND($P$2:$P146, L101))), NOT(ISBLANK($P$2:$P146))))), "" "", JOIN("", "", FILTER($P$2:$P146, ARRAYFORMULA(ISNUMBER(FIND($P$2:$P146, L101))), NOT(ISBLANK($P$2:$P146)))))")," ")</f>
        <v xml:space="preserve"> </v>
      </c>
    </row>
    <row r="102" spans="1:19" ht="13" x14ac:dyDescent="0.25">
      <c r="A102" s="166" t="s">
        <v>174</v>
      </c>
      <c r="C102" s="68"/>
      <c r="D102" s="68" t="s">
        <v>345</v>
      </c>
      <c r="E102" s="69">
        <v>6</v>
      </c>
      <c r="F102" s="86"/>
      <c r="G102" s="70" t="s">
        <v>334</v>
      </c>
      <c r="H102" s="68"/>
      <c r="I102" s="68" t="s">
        <v>324</v>
      </c>
      <c r="J102" s="68"/>
      <c r="K102" s="68"/>
      <c r="L102" s="297" t="s">
        <v>335</v>
      </c>
      <c r="M102" s="285" t="s">
        <v>527</v>
      </c>
      <c r="N102" s="90"/>
      <c r="O102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""0"")),G102 &amp; "" "" &amp; L102),"""")), ARRAYFORMULA(IFERROR(SEARCH(INDIRECT(""$P$2:$P"" &amp; TEXT(COUNTIF(($P$2:P146), ""&lt;&gt;""), ""0"")),G102 &amp; "" "" &amp;"&amp;" L102),"""")) &lt;&gt; """"))), 0)"),"#REF!")</f>
        <v>#REF!</v>
      </c>
      <c r="P102" s="91"/>
      <c r="Q102" s="76" t="b">
        <f ca="1">IFERROR(__xludf.DUMMYFUNCTION("IF(AND(OR(COUNTA(FILTER($P$2:$P146, ARRAYFORMULA(ISNUMBER(FIND($P$2:$P146, G102))))) &gt; 0, COUNTA(FILTER($P$2:$P146, ARRAYFORMULA(ISNUMBER(FIND($P$2:$P146, L102))))) &gt; 0), NOT(ISNUMBER(#REF!))), TRUE(), FALSE())"),FALSE)</f>
        <v>0</v>
      </c>
      <c r="R102" s="76" t="str">
        <f ca="1">IFERROR(__xludf.DUMMYFUNCTION("IF(ISNA(JOIN("", "", FILTER($P$2:$P146, ARRAYFORMULA(ISNUMBER(FIND($P$2:$P146, G102))), NOT(ISBLANK($P$2:$P146))))), "" "", JOIN("", "", FILTER($P$2:$P146, ARRAYFORMULA(ISNUMBER(FIND($P$2:$P146, G102))), NOT(ISBLANK($P$2:$P146)))))")," ")</f>
        <v xml:space="preserve"> </v>
      </c>
      <c r="S102" s="76" t="str">
        <f ca="1">IFERROR(__xludf.DUMMYFUNCTION("IF(ISNA(JOIN("", "", FILTER($P$2:$P146, ARRAYFORMULA(ISNUMBER(FIND($P$2:$P146, L102))), NOT(ISBLANK($P$2:$P146))))), "" "", JOIN("", "", FILTER($P$2:$P146, ARRAYFORMULA(ISNUMBER(FIND($P$2:$P146, L102))), NOT(ISBLANK($P$2:$P146)))))")," ")</f>
        <v xml:space="preserve"> </v>
      </c>
    </row>
    <row r="103" spans="1:19" ht="13" x14ac:dyDescent="0.25">
      <c r="A103" s="166" t="s">
        <v>175</v>
      </c>
      <c r="B103" s="77"/>
      <c r="C103" s="78"/>
      <c r="D103" s="78" t="s">
        <v>345</v>
      </c>
      <c r="E103" s="79">
        <v>6</v>
      </c>
      <c r="F103" s="86"/>
      <c r="G103" s="296" t="s">
        <v>337</v>
      </c>
      <c r="H103" s="78"/>
      <c r="I103" s="78" t="s">
        <v>324</v>
      </c>
      <c r="J103" s="78"/>
      <c r="K103" s="78"/>
      <c r="L103" s="81" t="s">
        <v>336</v>
      </c>
      <c r="M103" s="289" t="s">
        <v>528</v>
      </c>
      <c r="N103" s="88"/>
      <c r="O103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""0"")),G103 &amp; "" "" &amp; L103),"""")), ARRAYFORMULA(IFERROR(SEARCH(INDIRECT(""$P$2:$P"" &amp; TEXT(COUNTIF(($P$2:P146), ""&lt;&gt;""), ""0"")),G103 &amp; "" "" &amp;"&amp;" L103),"""")) &lt;&gt; """"))), 0)"),"#REF!")</f>
        <v>#REF!</v>
      </c>
      <c r="P103" s="89"/>
      <c r="Q103" s="84" t="b">
        <f ca="1">IFERROR(__xludf.DUMMYFUNCTION("IF(AND(OR(COUNTA(FILTER($P$2:$P146, ARRAYFORMULA(ISNUMBER(FIND($P$2:$P146, G103))))) &gt; 0, COUNTA(FILTER($P$2:$P146, ARRAYFORMULA(ISNUMBER(FIND($P$2:$P146, L103))))) &gt; 0), NOT(ISNUMBER(#REF!))), TRUE(), FALSE())"),FALSE)</f>
        <v>0</v>
      </c>
      <c r="R103" s="84" t="str">
        <f ca="1">IFERROR(__xludf.DUMMYFUNCTION("IF(ISNA(JOIN("", "", FILTER($P$2:$P146, ARRAYFORMULA(ISNUMBER(FIND($P$2:$P146, G103))), NOT(ISBLANK($P$2:$P146))))), "" "", JOIN("", "", FILTER($P$2:$P146, ARRAYFORMULA(ISNUMBER(FIND($P$2:$P146, G103))), NOT(ISBLANK($P$2:$P146)))))")," ")</f>
        <v xml:space="preserve"> </v>
      </c>
      <c r="S103" s="84" t="str">
        <f ca="1">IFERROR(__xludf.DUMMYFUNCTION("IF(ISNA(JOIN("", "", FILTER($P$2:$P146, ARRAYFORMULA(ISNUMBER(FIND($P$2:$P146, L103))), NOT(ISBLANK($P$2:$P146))))), "" "", JOIN("", "", FILTER($P$2:$P146, ARRAYFORMULA(ISNUMBER(FIND($P$2:$P146, L103))), NOT(ISBLANK($P$2:$P146)))))")," ")</f>
        <v xml:space="preserve"> </v>
      </c>
    </row>
    <row r="104" spans="1:19" ht="13" x14ac:dyDescent="0.25">
      <c r="A104" s="166" t="s">
        <v>176</v>
      </c>
      <c r="B104" s="67"/>
      <c r="C104" s="68"/>
      <c r="D104" s="68" t="s">
        <v>345</v>
      </c>
      <c r="E104" s="69">
        <v>6</v>
      </c>
      <c r="F104" s="86"/>
      <c r="G104" s="295" t="s">
        <v>333</v>
      </c>
      <c r="H104" s="68"/>
      <c r="I104" s="68" t="s">
        <v>324</v>
      </c>
      <c r="J104" s="68"/>
      <c r="K104" s="68"/>
      <c r="L104" s="262" t="s">
        <v>363</v>
      </c>
      <c r="M104" s="285" t="s">
        <v>530</v>
      </c>
      <c r="N104" s="90"/>
      <c r="O104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""0"")),G104 &amp; "" "" &amp; L104),"""")), ARRAYFORMULA(IFERROR(SEARCH(INDIRECT(""$P$2:$P"" &amp; TEXT(COUNTIF(($P$2:P146), ""&lt;&gt;""), ""0"")),G104 &amp; "" "" &amp;"&amp;" L104),"""")) &lt;&gt; """"))), 0)"),"#REF!")</f>
        <v>#REF!</v>
      </c>
      <c r="P104" s="91"/>
      <c r="Q104" s="76" t="b">
        <f ca="1">IFERROR(__xludf.DUMMYFUNCTION("IF(AND(OR(COUNTA(FILTER($P$2:$P146, ARRAYFORMULA(ISNUMBER(FIND($P$2:$P146, G104))))) &gt; 0, COUNTA(FILTER($P$2:$P146, ARRAYFORMULA(ISNUMBER(FIND($P$2:$P146, L104))))) &gt; 0), NOT(ISNUMBER(#REF!))), TRUE(), FALSE())"),FALSE)</f>
        <v>0</v>
      </c>
      <c r="R104" s="76" t="str">
        <f ca="1">IFERROR(__xludf.DUMMYFUNCTION("IF(ISNA(JOIN("", "", FILTER($P$2:$P146, ARRAYFORMULA(ISNUMBER(FIND($P$2:$P146, G104))), NOT(ISBLANK($P$2:$P146))))), "" "", JOIN("", "", FILTER($P$2:$P146, ARRAYFORMULA(ISNUMBER(FIND($P$2:$P146, G104))), NOT(ISBLANK($P$2:$P146)))))")," ")</f>
        <v xml:space="preserve"> </v>
      </c>
      <c r="S104" s="76" t="str">
        <f ca="1">IFERROR(__xludf.DUMMYFUNCTION("IF(ISNA(JOIN("", "", FILTER($P$2:$P146, ARRAYFORMULA(ISNUMBER(FIND($P$2:$P146, L104))), NOT(ISBLANK($P$2:$P146))))), "" "", JOIN("", "", FILTER($P$2:$P146, ARRAYFORMULA(ISNUMBER(FIND($P$2:$P146, L104))), NOT(ISBLANK($P$2:$P146)))))")," ")</f>
        <v xml:space="preserve"> </v>
      </c>
    </row>
    <row r="105" spans="1:19" ht="13" x14ac:dyDescent="0.25">
      <c r="A105" s="166" t="s">
        <v>177</v>
      </c>
      <c r="B105" s="232"/>
      <c r="C105" s="78"/>
      <c r="D105" s="78" t="s">
        <v>30</v>
      </c>
      <c r="E105" s="79">
        <v>6</v>
      </c>
      <c r="F105" s="86"/>
      <c r="G105" s="80" t="s">
        <v>330</v>
      </c>
      <c r="H105" s="78"/>
      <c r="I105" s="78" t="s">
        <v>324</v>
      </c>
      <c r="J105" s="78"/>
      <c r="K105" s="78"/>
      <c r="L105" s="298" t="s">
        <v>332</v>
      </c>
      <c r="M105" s="289" t="s">
        <v>529</v>
      </c>
      <c r="N105" s="88"/>
      <c r="O105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""0"")),G105 &amp; "" "" &amp; L105),"""")), ARRAYFORMULA(IFERROR(SEARCH(INDIRECT(""$P$2:$P"" &amp; TEXT(COUNTIF(($P$2:P146), ""&lt;&gt;""), ""0"")),G105 &amp; "" "" &amp;"&amp;" L105),"""")) &lt;&gt; """"))), 0)"),"#REF!")</f>
        <v>#REF!</v>
      </c>
      <c r="P105" s="89"/>
      <c r="Q105" s="84" t="b">
        <f ca="1">IFERROR(__xludf.DUMMYFUNCTION("IF(AND(OR(COUNTA(FILTER($P$2:$P146, ARRAYFORMULA(ISNUMBER(FIND($P$2:$P146, G105))))) &gt; 0, COUNTA(FILTER($P$2:$P146, ARRAYFORMULA(ISNUMBER(FIND($P$2:$P146, L105))))) &gt; 0), NOT(ISNUMBER(#REF!))), TRUE(), FALSE())"),FALSE)</f>
        <v>0</v>
      </c>
      <c r="R105" s="84" t="str">
        <f ca="1">IFERROR(__xludf.DUMMYFUNCTION("IF(ISNA(JOIN("", "", FILTER($P$2:$P146, ARRAYFORMULA(ISNUMBER(FIND($P$2:$P146, G105))), NOT(ISBLANK($P$2:$P146))))), "" "", JOIN("", "", FILTER($P$2:$P146, ARRAYFORMULA(ISNUMBER(FIND($P$2:$P146, G105))), NOT(ISBLANK($P$2:$P146)))))")," ")</f>
        <v xml:space="preserve"> </v>
      </c>
      <c r="S105" s="84" t="str">
        <f ca="1">IFERROR(__xludf.DUMMYFUNCTION("IF(ISNA(JOIN("", "", FILTER($P$2:$P146, ARRAYFORMULA(ISNUMBER(FIND($P$2:$P146, L105))), NOT(ISBLANK($P$2:$P146))))), "" "", JOIN("", "", FILTER($P$2:$P146, ARRAYFORMULA(ISNUMBER(FIND($P$2:$P146, L105))), NOT(ISBLANK($P$2:$P146)))))")," ")</f>
        <v xml:space="preserve"> </v>
      </c>
    </row>
    <row r="106" spans="1:19" ht="13" x14ac:dyDescent="0.25">
      <c r="A106" s="166" t="s">
        <v>178</v>
      </c>
      <c r="B106" s="67"/>
      <c r="C106" s="68"/>
      <c r="D106" s="68" t="s">
        <v>30</v>
      </c>
      <c r="E106" s="69">
        <v>6</v>
      </c>
      <c r="F106" s="86"/>
      <c r="G106" s="70" t="s">
        <v>327</v>
      </c>
      <c r="H106" s="68"/>
      <c r="I106" s="68" t="s">
        <v>324</v>
      </c>
      <c r="J106" s="68"/>
      <c r="K106" s="68"/>
      <c r="L106" s="297" t="s">
        <v>328</v>
      </c>
      <c r="M106" s="285" t="s">
        <v>531</v>
      </c>
      <c r="N106" s="90"/>
      <c r="O106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""0"")),G106 &amp; "" "" &amp; L106),"""")), ARRAYFORMULA(IFERROR(SEARCH(INDIRECT(""$P$2:$P"" &amp; TEXT(COUNTIF(($P$2:P146), ""&lt;&gt;""), ""0"")),G106 &amp; "" "" &amp;"&amp;" L106),"""")) &lt;&gt; """"))), 0)"),"#REF!")</f>
        <v>#REF!</v>
      </c>
      <c r="P106" s="91"/>
      <c r="Q106" s="76" t="b">
        <f ca="1">IFERROR(__xludf.DUMMYFUNCTION("IF(AND(OR(COUNTA(FILTER($P$2:$P146, ARRAYFORMULA(ISNUMBER(FIND($P$2:$P146, G106))))) &gt; 0, COUNTA(FILTER($P$2:$P146, ARRAYFORMULA(ISNUMBER(FIND($P$2:$P146, L106))))) &gt; 0), NOT(ISNUMBER(#REF!))), TRUE(), FALSE())"),FALSE)</f>
        <v>0</v>
      </c>
      <c r="R106" s="76" t="str">
        <f ca="1">IFERROR(__xludf.DUMMYFUNCTION("IF(ISNA(JOIN("", "", FILTER($P$2:$P146, ARRAYFORMULA(ISNUMBER(FIND($P$2:$P146, G106))), NOT(ISBLANK($P$2:$P146))))), "" "", JOIN("", "", FILTER($P$2:$P146, ARRAYFORMULA(ISNUMBER(FIND($P$2:$P146, G106))), NOT(ISBLANK($P$2:$P146)))))")," ")</f>
        <v xml:space="preserve"> </v>
      </c>
      <c r="S106" s="76" t="str">
        <f ca="1">IFERROR(__xludf.DUMMYFUNCTION("IF(ISNA(JOIN("", "", FILTER($P$2:$P146, ARRAYFORMULA(ISNUMBER(FIND($P$2:$P146, L106))), NOT(ISBLANK($P$2:$P146))))), "" "", JOIN("", "", FILTER($P$2:$P146, ARRAYFORMULA(ISNUMBER(FIND($P$2:$P146, L106))), NOT(ISBLANK($P$2:$P146)))))")," ")</f>
        <v xml:space="preserve"> </v>
      </c>
    </row>
    <row r="107" spans="1:19" ht="13" x14ac:dyDescent="0.25">
      <c r="A107" s="166" t="s">
        <v>179</v>
      </c>
      <c r="B107" s="77"/>
      <c r="C107" s="78"/>
      <c r="D107" s="78" t="s">
        <v>30</v>
      </c>
      <c r="E107" s="79">
        <v>6</v>
      </c>
      <c r="F107" s="86"/>
      <c r="G107" s="80" t="s">
        <v>331</v>
      </c>
      <c r="H107" s="78"/>
      <c r="I107" s="78" t="s">
        <v>324</v>
      </c>
      <c r="J107" s="78"/>
      <c r="K107" s="78"/>
      <c r="L107" s="298" t="s">
        <v>329</v>
      </c>
      <c r="M107" s="289" t="s">
        <v>443</v>
      </c>
      <c r="N107" s="88"/>
      <c r="O107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""0"")),G107 &amp; "" "" &amp; L107),"""")), ARRAYFORMULA(IFERROR(SEARCH(INDIRECT(""$P$2:$P"" &amp; TEXT(COUNTIF(($P$2:P146), ""&lt;&gt;""), ""0"")),G107 &amp; "" "" &amp;"&amp;" L107),"""")) &lt;&gt; """"))), 0)"),"#REF!")</f>
        <v>#REF!</v>
      </c>
      <c r="P107" s="89"/>
      <c r="Q107" s="84" t="b">
        <f ca="1">IFERROR(__xludf.DUMMYFUNCTION("IF(AND(OR(COUNTA(FILTER($P$2:$P146, ARRAYFORMULA(ISNUMBER(FIND($P$2:$P146, G107))))) &gt; 0, COUNTA(FILTER($P$2:$P146, ARRAYFORMULA(ISNUMBER(FIND($P$2:$P146, L107))))) &gt; 0), NOT(ISNUMBER(#REF!))), TRUE(), FALSE())"),FALSE)</f>
        <v>0</v>
      </c>
      <c r="R107" s="84" t="str">
        <f ca="1">IFERROR(__xludf.DUMMYFUNCTION("IF(ISNA(JOIN("", "", FILTER($P$2:$P146, ARRAYFORMULA(ISNUMBER(FIND($P$2:$P146, G107))), NOT(ISBLANK($P$2:$P146))))), "" "", JOIN("", "", FILTER($P$2:$P146, ARRAYFORMULA(ISNUMBER(FIND($P$2:$P146, G107))), NOT(ISBLANK($P$2:$P146)))))")," ")</f>
        <v xml:space="preserve"> </v>
      </c>
      <c r="S107" s="84" t="str">
        <f ca="1">IFERROR(__xludf.DUMMYFUNCTION("IF(ISNA(JOIN("", "", FILTER($P$2:$P146, ARRAYFORMULA(ISNUMBER(FIND($P$2:$P146, L107))), NOT(ISBLANK($P$2:$P146))))), "" "", JOIN("", "", FILTER($P$2:$P146, ARRAYFORMULA(ISNUMBER(FIND($P$2:$P146, L107))), NOT(ISBLANK($P$2:$P146)))))")," ")</f>
        <v xml:space="preserve"> </v>
      </c>
    </row>
    <row r="108" spans="1:19" ht="13" x14ac:dyDescent="0.25">
      <c r="A108" s="167" t="s">
        <v>180</v>
      </c>
      <c r="B108" s="67"/>
      <c r="C108" s="68"/>
      <c r="D108" s="68" t="s">
        <v>31</v>
      </c>
      <c r="E108" s="69">
        <v>6</v>
      </c>
      <c r="F108" s="94"/>
      <c r="G108" s="70" t="s">
        <v>344</v>
      </c>
      <c r="H108" s="68"/>
      <c r="I108" s="68" t="s">
        <v>324</v>
      </c>
      <c r="J108" s="68"/>
      <c r="K108" s="68"/>
      <c r="L108" s="297" t="s">
        <v>338</v>
      </c>
      <c r="M108" s="99" t="s">
        <v>541</v>
      </c>
      <c r="N108" s="100"/>
      <c r="O108" s="101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""0"")),G108 &amp; "" "" &amp; L108),"""")), ARRAYFORMULA(IFERROR(SEARCH(INDIRECT(""$P$2:$P"" &amp; TEXT(COUNTIF(($P$2:P146), ""&lt;&gt;""), ""0"")),G108 &amp; "" "" &amp;"&amp;" L108),"""")) &lt;&gt; """"))), 0)"),"#REF!")</f>
        <v>#REF!</v>
      </c>
      <c r="P108" s="102"/>
      <c r="Q108" s="76" t="b">
        <f ca="1">IFERROR(__xludf.DUMMYFUNCTION("IF(AND(OR(COUNTA(FILTER($P$2:$P146, ARRAYFORMULA(ISNUMBER(FIND($P$2:$P146, G108))))) &gt; 0, COUNTA(FILTER($P$2:$P146, ARRAYFORMULA(ISNUMBER(FIND($P$2:$P146, L108))))) &gt; 0), NOT(ISNUMBER(#REF!))), TRUE(), FALSE())"),FALSE)</f>
        <v>0</v>
      </c>
      <c r="R108" s="76" t="str">
        <f ca="1">IFERROR(__xludf.DUMMYFUNCTION("IF(ISNA(JOIN("", "", FILTER($P$2:$P146, ARRAYFORMULA(ISNUMBER(FIND($P$2:$P146, G108))), NOT(ISBLANK($P$2:$P146))))), "" "", JOIN("", "", FILTER($P$2:$P146, ARRAYFORMULA(ISNUMBER(FIND($P$2:$P146, G108))), NOT(ISBLANK($P$2:$P146)))))")," ")</f>
        <v xml:space="preserve"> </v>
      </c>
      <c r="S108" s="76" t="str">
        <f ca="1">IFERROR(__xludf.DUMMYFUNCTION("IF(ISNA(JOIN("", "", FILTER($P$2:$P146, ARRAYFORMULA(ISNUMBER(FIND($P$2:$P146, L108))), NOT(ISBLANK($P$2:$P146))))), "" "", JOIN("", "", FILTER($P$2:$P146, ARRAYFORMULA(ISNUMBER(FIND($P$2:$P146, L108))), NOT(ISBLANK($P$2:$P146)))))")," ")</f>
        <v xml:space="preserve"> </v>
      </c>
    </row>
    <row r="109" spans="1:19" ht="13" x14ac:dyDescent="0.25">
      <c r="A109" s="166" t="s">
        <v>181</v>
      </c>
      <c r="B109" s="77"/>
      <c r="C109" s="78"/>
      <c r="D109" s="78" t="s">
        <v>31</v>
      </c>
      <c r="E109" s="79">
        <v>6</v>
      </c>
      <c r="F109" s="86"/>
      <c r="G109" s="80" t="s">
        <v>339</v>
      </c>
      <c r="H109" s="78"/>
      <c r="I109" s="78" t="s">
        <v>324</v>
      </c>
      <c r="J109" s="78"/>
      <c r="K109" s="78"/>
      <c r="L109" s="298" t="s">
        <v>342</v>
      </c>
      <c r="M109" s="289" t="s">
        <v>536</v>
      </c>
      <c r="N109" s="88"/>
      <c r="O109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""0"")),G109 &amp; "" "" &amp; L109),"""")), ARRAYFORMULA(IFERROR(SEARCH(INDIRECT(""$P$2:$P"" &amp; TEXT(COUNTIF(($P$2:P146), ""&lt;&gt;""), ""0"")),G109 &amp; "" "" &amp;"&amp;" L109),"""")) &lt;&gt; """"))), 0)"),"#REF!")</f>
        <v>#REF!</v>
      </c>
      <c r="P109" s="89"/>
      <c r="Q109" s="84" t="b">
        <f ca="1">IFERROR(__xludf.DUMMYFUNCTION("IF(AND(OR(COUNTA(FILTER($P$2:$P146, ARRAYFORMULA(ISNUMBER(FIND($P$2:$P146, G109))))) &gt; 0, COUNTA(FILTER($P$2:$P146, ARRAYFORMULA(ISNUMBER(FIND($P$2:$P146, L109))))) &gt; 0), NOT(ISNUMBER(#REF!))), TRUE(), FALSE())"),FALSE)</f>
        <v>0</v>
      </c>
      <c r="R109" s="84" t="str">
        <f ca="1">IFERROR(__xludf.DUMMYFUNCTION("IF(ISNA(JOIN("", "", FILTER($P$2:$P146, ARRAYFORMULA(ISNUMBER(FIND($P$2:$P146, G109))), NOT(ISBLANK($P$2:$P146))))), "" "", JOIN("", "", FILTER($P$2:$P146, ARRAYFORMULA(ISNUMBER(FIND($P$2:$P146, G109))), NOT(ISBLANK($P$2:$P146)))))")," ")</f>
        <v xml:space="preserve"> </v>
      </c>
      <c r="S109" s="84" t="str">
        <f ca="1">IFERROR(__xludf.DUMMYFUNCTION("IF(ISNA(JOIN("", "", FILTER($P$2:$P146, ARRAYFORMULA(ISNUMBER(FIND($P$2:$P146, L109))), NOT(ISBLANK($P$2:$P146))))), "" "", JOIN("", "", FILTER($P$2:$P146, ARRAYFORMULA(ISNUMBER(FIND($P$2:$P146, L109))), NOT(ISBLANK($P$2:$P146)))))")," ")</f>
        <v xml:space="preserve"> </v>
      </c>
    </row>
    <row r="110" spans="1:19" ht="13" x14ac:dyDescent="0.25">
      <c r="A110" s="166" t="s">
        <v>182</v>
      </c>
      <c r="B110" s="67"/>
      <c r="C110" s="68"/>
      <c r="D110" s="68" t="s">
        <v>31</v>
      </c>
      <c r="E110" s="69">
        <v>6</v>
      </c>
      <c r="F110" s="86"/>
      <c r="G110" s="295" t="s">
        <v>340</v>
      </c>
      <c r="H110" s="68"/>
      <c r="I110" s="68" t="s">
        <v>324</v>
      </c>
      <c r="J110" s="68"/>
      <c r="K110" s="68"/>
      <c r="L110" s="71" t="s">
        <v>341</v>
      </c>
      <c r="M110" s="285" t="s">
        <v>505</v>
      </c>
      <c r="N110" s="90"/>
      <c r="O110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""0"")),G110 &amp; "" "" &amp; L110),"""")), ARRAYFORMULA(IFERROR(SEARCH(INDIRECT(""$P$2:$P"" &amp; TEXT(COUNTIF(($P$2:P146), ""&lt;&gt;""), ""0"")),G110 &amp; "" "" &amp;"&amp;" L110),"""")) &lt;&gt; """"))), 0)"),"#REF!")</f>
        <v>#REF!</v>
      </c>
      <c r="P110" s="91"/>
      <c r="Q110" s="76" t="b">
        <f ca="1">IFERROR(__xludf.DUMMYFUNCTION("IF(AND(OR(COUNTA(FILTER($P$2:$P146, ARRAYFORMULA(ISNUMBER(FIND($P$2:$P146, G110))))) &gt; 0, COUNTA(FILTER($P$2:$P146, ARRAYFORMULA(ISNUMBER(FIND($P$2:$P146, L110))))) &gt; 0), NOT(ISNUMBER(#REF!))), TRUE(), FALSE())"),FALSE)</f>
        <v>0</v>
      </c>
      <c r="R110" s="76" t="str">
        <f ca="1">IFERROR(__xludf.DUMMYFUNCTION("IF(ISNA(JOIN("", "", FILTER($P$2:$P146, ARRAYFORMULA(ISNUMBER(FIND($P$2:$P146, G110))), NOT(ISBLANK($P$2:$P146))))), "" "", JOIN("", "", FILTER($P$2:$P146, ARRAYFORMULA(ISNUMBER(FIND($P$2:$P146, G110))), NOT(ISBLANK($P$2:$P146)))))")," ")</f>
        <v xml:space="preserve"> </v>
      </c>
      <c r="S110" s="76" t="str">
        <f ca="1">IFERROR(__xludf.DUMMYFUNCTION("IF(ISNA(JOIN("", "", FILTER($P$2:$P146, ARRAYFORMULA(ISNUMBER(FIND($P$2:$P146, L110))), NOT(ISBLANK($P$2:$P146))))), "" "", JOIN("", "", FILTER($P$2:$P146, ARRAYFORMULA(ISNUMBER(FIND($P$2:$P146, L110))), NOT(ISBLANK($P$2:$P146)))))")," ")</f>
        <v xml:space="preserve"> </v>
      </c>
    </row>
    <row r="111" spans="1:19" ht="13" x14ac:dyDescent="0.25">
      <c r="A111" s="166" t="s">
        <v>183</v>
      </c>
      <c r="B111" s="77"/>
      <c r="C111" s="78"/>
      <c r="D111" s="78" t="s">
        <v>230</v>
      </c>
      <c r="E111" s="79">
        <v>7</v>
      </c>
      <c r="F111" s="86"/>
      <c r="G111" s="296" t="s">
        <v>305</v>
      </c>
      <c r="H111" s="78"/>
      <c r="I111" s="78" t="s">
        <v>324</v>
      </c>
      <c r="J111" s="78"/>
      <c r="K111" s="78"/>
      <c r="L111" s="81" t="s">
        <v>307</v>
      </c>
      <c r="M111" s="289" t="s">
        <v>366</v>
      </c>
      <c r="N111" s="105" t="s">
        <v>350</v>
      </c>
      <c r="O111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""0"")),G111 &amp; "" "" &amp; L111),"""")), ARRAYFORMULA(IFERROR(SEARCH(INDIRECT(""$P$2:$P"" &amp; TEXT(COUNTIF(($P$2:P146), ""&lt;&gt;""), ""0"")),G111 &amp; "" "" &amp;"&amp;" L111),"""")) &lt;&gt; """"))), 0)"),"#REF!")</f>
        <v>#REF!</v>
      </c>
      <c r="P111" s="89"/>
      <c r="Q111" s="84" t="b">
        <f ca="1">IFERROR(__xludf.DUMMYFUNCTION("IF(AND(OR(COUNTA(FILTER($P$2:$P146, ARRAYFORMULA(ISNUMBER(FIND($P$2:$P146, G111))))) &gt; 0, COUNTA(FILTER($P$2:$P146, ARRAYFORMULA(ISNUMBER(FIND($P$2:$P146, L111))))) &gt; 0), NOT(ISNUMBER(#REF!))), TRUE(), FALSE())"),FALSE)</f>
        <v>0</v>
      </c>
      <c r="R111" s="84" t="str">
        <f ca="1">IFERROR(__xludf.DUMMYFUNCTION("IF(ISNA(JOIN("", "", FILTER($P$2:$P146, ARRAYFORMULA(ISNUMBER(FIND($P$2:$P146, G111))), NOT(ISBLANK($P$2:$P146))))), "" "", JOIN("", "", FILTER($P$2:$P146, ARRAYFORMULA(ISNUMBER(FIND($P$2:$P146, G111))), NOT(ISBLANK($P$2:$P146)))))")," ")</f>
        <v xml:space="preserve"> </v>
      </c>
      <c r="S111" s="84" t="str">
        <f ca="1">IFERROR(__xludf.DUMMYFUNCTION("IF(ISNA(JOIN("", "", FILTER($P$2:$P146, ARRAYFORMULA(ISNUMBER(FIND($P$2:$P146, L111))), NOT(ISBLANK($P$2:$P146))))), "" "", JOIN("", "", FILTER($P$2:$P146, ARRAYFORMULA(ISNUMBER(FIND($P$2:$P146, L111))), NOT(ISBLANK($P$2:$P146)))))")," ")</f>
        <v xml:space="preserve"> </v>
      </c>
    </row>
    <row r="112" spans="1:19" ht="13" x14ac:dyDescent="0.25">
      <c r="A112" s="166" t="s">
        <v>184</v>
      </c>
      <c r="B112" s="220"/>
      <c r="C112" s="221"/>
      <c r="D112" s="221" t="s">
        <v>230</v>
      </c>
      <c r="E112" s="222">
        <v>7</v>
      </c>
      <c r="F112" s="221"/>
      <c r="G112" s="223" t="s">
        <v>308</v>
      </c>
      <c r="H112" s="221"/>
      <c r="I112" s="221" t="s">
        <v>324</v>
      </c>
      <c r="J112" s="221"/>
      <c r="K112" s="221"/>
      <c r="L112" s="299" t="s">
        <v>306</v>
      </c>
      <c r="M112" s="291" t="s">
        <v>542</v>
      </c>
      <c r="N112" s="225"/>
      <c r="O112" s="83"/>
      <c r="P112" s="89"/>
      <c r="Q112" s="84"/>
      <c r="R112" s="84"/>
      <c r="S112" s="84"/>
    </row>
    <row r="113" spans="1:19" ht="13" x14ac:dyDescent="0.25">
      <c r="A113" s="166" t="s">
        <v>187</v>
      </c>
      <c r="B113" s="226"/>
      <c r="C113" s="227"/>
      <c r="D113" s="227" t="s">
        <v>230</v>
      </c>
      <c r="E113" s="228">
        <v>7</v>
      </c>
      <c r="F113" s="227"/>
      <c r="G113" s="300" t="s">
        <v>310</v>
      </c>
      <c r="H113" s="227"/>
      <c r="I113" s="227" t="s">
        <v>324</v>
      </c>
      <c r="J113" s="227"/>
      <c r="K113" s="227"/>
      <c r="L113" s="230" t="s">
        <v>309</v>
      </c>
      <c r="M113" s="292" t="s">
        <v>543</v>
      </c>
      <c r="N113" s="231"/>
      <c r="O113" s="83"/>
      <c r="P113" s="89"/>
      <c r="Q113" s="84"/>
      <c r="R113" s="84"/>
      <c r="S113" s="84"/>
    </row>
    <row r="114" spans="1:19" ht="13" x14ac:dyDescent="0.25">
      <c r="A114" s="166" t="s">
        <v>188</v>
      </c>
      <c r="B114" s="220"/>
      <c r="C114" s="221"/>
      <c r="D114" s="221" t="s">
        <v>31</v>
      </c>
      <c r="E114" s="222">
        <v>7</v>
      </c>
      <c r="F114" s="221"/>
      <c r="G114" s="300" t="s">
        <v>343</v>
      </c>
      <c r="H114" s="221"/>
      <c r="I114" s="221" t="s">
        <v>324</v>
      </c>
      <c r="J114" s="221"/>
      <c r="K114" s="221"/>
      <c r="L114" s="224" t="s">
        <v>339</v>
      </c>
      <c r="M114" s="291" t="s">
        <v>548</v>
      </c>
      <c r="N114" s="225"/>
      <c r="O114" s="83"/>
      <c r="P114" s="89"/>
      <c r="Q114" s="84"/>
      <c r="R114" s="84"/>
      <c r="S114" s="84"/>
    </row>
    <row r="115" spans="1:19" ht="13" x14ac:dyDescent="0.25">
      <c r="A115" s="166" t="s">
        <v>189</v>
      </c>
      <c r="B115" s="77"/>
      <c r="C115" s="78"/>
      <c r="D115" s="78" t="s">
        <v>31</v>
      </c>
      <c r="E115" s="79">
        <v>7</v>
      </c>
      <c r="F115" s="86"/>
      <c r="G115" s="80" t="s">
        <v>341</v>
      </c>
      <c r="H115" s="78"/>
      <c r="I115" s="242" t="s">
        <v>324</v>
      </c>
      <c r="J115" s="78"/>
      <c r="K115" s="78"/>
      <c r="L115" s="298" t="s">
        <v>344</v>
      </c>
      <c r="M115" s="289" t="s">
        <v>546</v>
      </c>
      <c r="N115" s="105"/>
      <c r="O115" s="83"/>
      <c r="P115" s="89"/>
      <c r="Q115" s="84"/>
      <c r="R115" s="84"/>
      <c r="S115" s="84"/>
    </row>
    <row r="116" spans="1:19" ht="13" x14ac:dyDescent="0.25">
      <c r="A116" s="166" t="s">
        <v>190</v>
      </c>
      <c r="B116" s="220"/>
      <c r="C116" s="221"/>
      <c r="D116" s="221" t="s">
        <v>31</v>
      </c>
      <c r="E116" s="222">
        <v>7</v>
      </c>
      <c r="F116" s="221"/>
      <c r="G116" s="223" t="s">
        <v>342</v>
      </c>
      <c r="H116" s="221"/>
      <c r="I116" s="247" t="s">
        <v>324</v>
      </c>
      <c r="J116" s="221"/>
      <c r="K116" s="221"/>
      <c r="L116" s="299" t="s">
        <v>340</v>
      </c>
      <c r="M116" s="291" t="s">
        <v>547</v>
      </c>
      <c r="N116" s="225"/>
      <c r="O116" s="83"/>
      <c r="P116" s="89"/>
      <c r="Q116" s="84"/>
      <c r="R116" s="84"/>
      <c r="S116" s="84"/>
    </row>
    <row r="117" spans="1:19" ht="13" x14ac:dyDescent="0.25">
      <c r="A117" s="166" t="s">
        <v>191</v>
      </c>
      <c r="B117" s="77"/>
      <c r="C117" s="78"/>
      <c r="D117" s="78" t="s">
        <v>30</v>
      </c>
      <c r="E117" s="79">
        <v>7</v>
      </c>
      <c r="F117" s="86"/>
      <c r="G117" s="296" t="s">
        <v>329</v>
      </c>
      <c r="H117" s="78"/>
      <c r="I117" s="242" t="s">
        <v>324</v>
      </c>
      <c r="J117" s="78"/>
      <c r="K117" s="78"/>
      <c r="L117" s="81" t="s">
        <v>330</v>
      </c>
      <c r="M117" s="289" t="s">
        <v>396</v>
      </c>
      <c r="N117" s="105"/>
      <c r="O117" s="83"/>
      <c r="P117" s="89"/>
      <c r="Q117" s="84"/>
      <c r="R117" s="84"/>
      <c r="S117" s="84"/>
    </row>
    <row r="118" spans="1:19" ht="13" x14ac:dyDescent="0.25">
      <c r="A118" s="166" t="s">
        <v>192</v>
      </c>
      <c r="B118" s="220"/>
      <c r="C118" s="221"/>
      <c r="D118" s="221" t="s">
        <v>30</v>
      </c>
      <c r="E118" s="222">
        <v>7</v>
      </c>
      <c r="F118" s="221"/>
      <c r="G118" s="300" t="s">
        <v>332</v>
      </c>
      <c r="H118" s="221"/>
      <c r="I118" s="247" t="s">
        <v>324</v>
      </c>
      <c r="J118" s="221"/>
      <c r="K118" s="221"/>
      <c r="L118" s="224" t="s">
        <v>327</v>
      </c>
      <c r="M118" s="291" t="s">
        <v>559</v>
      </c>
      <c r="N118" s="225"/>
      <c r="O118" s="83"/>
      <c r="P118" s="89"/>
      <c r="Q118" s="84"/>
      <c r="R118" s="84"/>
      <c r="S118" s="84"/>
    </row>
    <row r="119" spans="1:19" ht="13" x14ac:dyDescent="0.25">
      <c r="A119" s="166" t="s">
        <v>193</v>
      </c>
      <c r="B119" s="77"/>
      <c r="C119" s="78"/>
      <c r="D119" s="78" t="s">
        <v>30</v>
      </c>
      <c r="E119" s="79">
        <v>7</v>
      </c>
      <c r="F119" s="86"/>
      <c r="G119" s="296" t="s">
        <v>328</v>
      </c>
      <c r="H119" s="78"/>
      <c r="I119" s="242" t="s">
        <v>324</v>
      </c>
      <c r="J119" s="78"/>
      <c r="K119" s="78"/>
      <c r="L119" s="81" t="s">
        <v>326</v>
      </c>
      <c r="M119" s="289" t="s">
        <v>560</v>
      </c>
      <c r="N119" s="105"/>
      <c r="O119" s="83"/>
      <c r="P119" s="89"/>
      <c r="Q119" s="84"/>
      <c r="R119" s="84"/>
      <c r="S119" s="84"/>
    </row>
    <row r="120" spans="1:19" ht="13" x14ac:dyDescent="0.25">
      <c r="A120" s="166" t="s">
        <v>194</v>
      </c>
      <c r="B120" s="220"/>
      <c r="C120" s="221"/>
      <c r="D120" s="247" t="s">
        <v>35</v>
      </c>
      <c r="E120" s="263" t="s">
        <v>354</v>
      </c>
      <c r="F120" s="221"/>
      <c r="G120" s="258" t="s">
        <v>312</v>
      </c>
      <c r="H120" s="221"/>
      <c r="I120" s="247" t="s">
        <v>324</v>
      </c>
      <c r="J120" s="221"/>
      <c r="K120" s="221"/>
      <c r="L120" s="307" t="s">
        <v>316</v>
      </c>
      <c r="M120" s="291" t="s">
        <v>564</v>
      </c>
      <c r="N120" s="225" t="s">
        <v>186</v>
      </c>
      <c r="O120" s="83"/>
      <c r="P120" s="89"/>
      <c r="Q120" s="84"/>
      <c r="R120" s="84"/>
      <c r="S120" s="84"/>
    </row>
    <row r="121" spans="1:19" ht="13" x14ac:dyDescent="0.25">
      <c r="A121" s="166" t="s">
        <v>195</v>
      </c>
      <c r="B121" s="77"/>
      <c r="C121" s="78"/>
      <c r="D121" s="242" t="s">
        <v>35</v>
      </c>
      <c r="E121" s="264" t="s">
        <v>354</v>
      </c>
      <c r="F121" s="86"/>
      <c r="G121" s="260" t="s">
        <v>323</v>
      </c>
      <c r="H121" s="78"/>
      <c r="I121" s="242" t="s">
        <v>324</v>
      </c>
      <c r="J121" s="78"/>
      <c r="K121" s="78"/>
      <c r="L121" s="305" t="s">
        <v>313</v>
      </c>
      <c r="M121" s="289" t="s">
        <v>563</v>
      </c>
      <c r="N121" s="105" t="s">
        <v>186</v>
      </c>
      <c r="O121" s="83"/>
      <c r="P121" s="89"/>
      <c r="Q121" s="84"/>
      <c r="R121" s="84"/>
      <c r="S121" s="84"/>
    </row>
    <row r="122" spans="1:19" ht="13" x14ac:dyDescent="0.25">
      <c r="A122" s="166" t="s">
        <v>196</v>
      </c>
      <c r="C122" s="68"/>
      <c r="D122" s="241" t="s">
        <v>29</v>
      </c>
      <c r="E122" s="265" t="s">
        <v>354</v>
      </c>
      <c r="F122" s="86"/>
      <c r="G122" s="295" t="s">
        <v>301</v>
      </c>
      <c r="H122" s="68"/>
      <c r="I122" s="241" t="s">
        <v>324</v>
      </c>
      <c r="J122" s="68"/>
      <c r="K122" s="68"/>
      <c r="L122" s="71" t="s">
        <v>310</v>
      </c>
      <c r="M122" s="285" t="s">
        <v>543</v>
      </c>
      <c r="N122" s="73" t="s">
        <v>186</v>
      </c>
      <c r="O122" s="74" t="b">
        <f ca="1">IFERROR(__xludf.DUMMYFUNCTION("IF(ROW(B123)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""0"")),G112 &amp; "" "" &amp; L112),"""")), ARRAYFORMULA(IFERROR(SEARCH(INDIRECT(""$P$2:$P"" &amp; TEXT(COUNTIF(($P$2:P146), ""&lt;&gt;""), ""0"")),G112 &amp; "" "" &amp; "&amp;"L112),"""")) &lt;&gt; """"))), 0)"),FALSE)</f>
        <v>0</v>
      </c>
      <c r="P122" s="91"/>
      <c r="Q122" s="76" t="b">
        <f ca="1">IFERROR(__xludf.DUMMYFUNCTION("IF(AND(OR(COUNTA(FILTER($P$2:$P146, ARRAYFORMULA(ISNUMBER(FIND($P$2:$P146, G112))))) &gt; 0, COUNTA(FILTER($P$2:$P146, ARRAYFORMULA(ISNUMBER(FIND($P$2:$P146, L112))))) &gt; 0), NOT(ISNUMBER(B123))), TRUE(), FALSE())"),FALSE)</f>
        <v>0</v>
      </c>
      <c r="R122" s="76" t="str">
        <f ca="1">IFERROR(__xludf.DUMMYFUNCTION("IF(ISNA(JOIN("", "", FILTER($P$2:$P146, ARRAYFORMULA(ISNUMBER(FIND($P$2:$P146, G112))), NOT(ISBLANK($P$2:$P146))))), "" "", JOIN("", "", FILTER($P$2:$P146, ARRAYFORMULA(ISNUMBER(FIND($P$2:$P146, G112))), NOT(ISBLANK($P$2:$P146)))))")," ")</f>
        <v xml:space="preserve"> </v>
      </c>
      <c r="S122" s="76" t="str">
        <f ca="1">IFERROR(__xludf.DUMMYFUNCTION("IF(ISNA(JOIN("", "", FILTER($P$2:$P146, ARRAYFORMULA(ISNUMBER(FIND($P$2:$P146, L112))), NOT(ISBLANK($P$2:$P146))))), "" "", JOIN("", "", FILTER($P$2:$P146, ARRAYFORMULA(ISNUMBER(FIND($P$2:$P146, L112))), NOT(ISBLANK($P$2:$P146)))))")," ")</f>
        <v xml:space="preserve"> </v>
      </c>
    </row>
    <row r="123" spans="1:19" ht="13" x14ac:dyDescent="0.25">
      <c r="A123" s="166" t="s">
        <v>197</v>
      </c>
      <c r="B123" s="232"/>
      <c r="C123" s="78"/>
      <c r="D123" s="242" t="s">
        <v>29</v>
      </c>
      <c r="E123" s="264" t="s">
        <v>354</v>
      </c>
      <c r="F123" s="86"/>
      <c r="G123" s="296" t="s">
        <v>306</v>
      </c>
      <c r="H123" s="78"/>
      <c r="I123" s="242" t="s">
        <v>324</v>
      </c>
      <c r="J123" s="78"/>
      <c r="K123" s="78"/>
      <c r="L123" s="304" t="s">
        <v>300</v>
      </c>
      <c r="M123" s="289" t="s">
        <v>562</v>
      </c>
      <c r="N123" s="105" t="s">
        <v>186</v>
      </c>
      <c r="O123" s="83" t="b">
        <f ca="1">IFERROR(__xludf.DUMMYFUNCTION("IF(ROW(B125)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""0"")),G113 &amp; "" "" &amp; L113),"""")), ARRAYFORMULA(IFERROR(SEARCH(INDIRECT(""$P$2:$P"" &amp; TEXT(COUNTIF(($P$2:P146), ""&lt;&gt;""), ""0"")),G113 &amp; "" "" &amp; "&amp;"L113),"""")) &lt;&gt; """"))), 0)"),FALSE)</f>
        <v>0</v>
      </c>
      <c r="P123" s="89"/>
      <c r="Q123" s="84" t="b">
        <f ca="1">IFERROR(__xludf.DUMMYFUNCTION("IF(AND(OR(COUNTA(FILTER($P$2:$P146, ARRAYFORMULA(ISNUMBER(FIND($P$2:$P146, G113))))) &gt; 0, COUNTA(FILTER($P$2:$P146, ARRAYFORMULA(ISNUMBER(FIND($P$2:$P146, L113))))) &gt; 0), NOT(ISNUMBER(B125))), TRUE(), FALSE())"),FALSE)</f>
        <v>0</v>
      </c>
      <c r="R123" s="84" t="str">
        <f ca="1">IFERROR(__xludf.DUMMYFUNCTION("IF(ISNA(JOIN("", "", FILTER($P$2:$P146, ARRAYFORMULA(ISNUMBER(FIND($P$2:$P146, G113))), NOT(ISBLANK($P$2:$P146))))), "" "", JOIN("", "", FILTER($P$2:$P146, ARRAYFORMULA(ISNUMBER(FIND($P$2:$P146, G113))), NOT(ISBLANK($P$2:$P146)))))")," ")</f>
        <v xml:space="preserve"> </v>
      </c>
      <c r="S123" s="84" t="str">
        <f ca="1">IFERROR(__xludf.DUMMYFUNCTION("IF(ISNA(JOIN("", "", FILTER($P$2:$P146, ARRAYFORMULA(ISNUMBER(FIND($P$2:$P146, L113))), NOT(ISBLANK($P$2:$P146))))), "" "", JOIN("", "", FILTER($P$2:$P146, ARRAYFORMULA(ISNUMBER(FIND($P$2:$P146, L113))), NOT(ISBLANK($P$2:$P146)))))")," ")</f>
        <v xml:space="preserve"> </v>
      </c>
    </row>
    <row r="124" spans="1:19" ht="13" x14ac:dyDescent="0.25">
      <c r="A124" s="166" t="s">
        <v>198</v>
      </c>
      <c r="C124" s="68"/>
      <c r="D124" s="241" t="s">
        <v>31</v>
      </c>
      <c r="E124" s="265" t="s">
        <v>355</v>
      </c>
      <c r="F124" s="94"/>
      <c r="G124" s="308" t="s">
        <v>340</v>
      </c>
      <c r="H124" s="68"/>
      <c r="I124" s="241" t="s">
        <v>324</v>
      </c>
      <c r="J124" s="68"/>
      <c r="K124" s="68"/>
      <c r="L124" s="262" t="s">
        <v>342</v>
      </c>
      <c r="M124" s="285" t="s">
        <v>565</v>
      </c>
      <c r="N124" s="73" t="s">
        <v>202</v>
      </c>
      <c r="O124" s="101" t="b">
        <f ca="1">IFERROR(__xludf.DUMMYFUNCTION("IF(ROW(B124)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""0"")),G114 &amp; "" "" &amp; L114),"""")), ARRAYFORMULA(IFERROR(SEARCH(INDIRECT(""$P$2:$P"" &amp; TEXT(COUNTIF(($P$2:P146), ""&lt;&gt;""), ""0"")),G114 &amp; "" "" &amp; "&amp;"L114),"""")) &lt;&gt; """"))), 0)"),FALSE)</f>
        <v>0</v>
      </c>
      <c r="P124" s="102"/>
      <c r="Q124" s="76" t="b">
        <f ca="1">IFERROR(__xludf.DUMMYFUNCTION("IF(AND(OR(COUNTA(FILTER($P$2:$P146, ARRAYFORMULA(ISNUMBER(FIND($P$2:$P146, G114))))) &gt; 0, COUNTA(FILTER($P$2:$P146, ARRAYFORMULA(ISNUMBER(FIND($P$2:$P146, L114))))) &gt; 0), NOT(ISNUMBER(B124))), TRUE(), FALSE())"),FALSE)</f>
        <v>0</v>
      </c>
      <c r="R124" s="76" t="str">
        <f ca="1">IFERROR(__xludf.DUMMYFUNCTION("IF(ISNA(JOIN("", "", FILTER($P$2:$P146, ARRAYFORMULA(ISNUMBER(FIND($P$2:$P146, G114))), NOT(ISBLANK($P$2:$P146))))), "" "", JOIN("", "", FILTER($P$2:$P146, ARRAYFORMULA(ISNUMBER(FIND($P$2:$P146, G114))), NOT(ISBLANK($P$2:$P146)))))")," ")</f>
        <v xml:space="preserve"> </v>
      </c>
      <c r="S124" s="76" t="str">
        <f ca="1">IFERROR(__xludf.DUMMYFUNCTION("IF(ISNA(JOIN("", "", FILTER($P$2:$P146, ARRAYFORMULA(ISNUMBER(FIND($P$2:$P146, L114))), NOT(ISBLANK($P$2:$P146))))), "" "", JOIN("", "", FILTER($P$2:$P146, ARRAYFORMULA(ISNUMBER(FIND($P$2:$P146, L114))), NOT(ISBLANK($P$2:$P146)))))")," ")</f>
        <v xml:space="preserve"> </v>
      </c>
    </row>
    <row r="125" spans="1:19" ht="13" x14ac:dyDescent="0.25">
      <c r="A125" s="166" t="s">
        <v>199</v>
      </c>
      <c r="B125" s="232"/>
      <c r="C125" s="78"/>
      <c r="D125" s="242" t="s">
        <v>31</v>
      </c>
      <c r="E125" s="264" t="s">
        <v>355</v>
      </c>
      <c r="F125" s="86"/>
      <c r="G125" s="309" t="s">
        <v>338</v>
      </c>
      <c r="H125" s="78"/>
      <c r="I125" s="242" t="s">
        <v>324</v>
      </c>
      <c r="J125" s="78"/>
      <c r="K125" s="78"/>
      <c r="L125" s="246" t="s">
        <v>344</v>
      </c>
      <c r="M125" s="289" t="s">
        <v>568</v>
      </c>
      <c r="N125" s="105" t="s">
        <v>202</v>
      </c>
      <c r="O125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""0"")),G115 &amp; "" "" &amp; L115),"""")), ARRAYFORMULA(IFERROR(SEARCH(INDIRECT(""$P$2:$P"" &amp; TEXT(COUNTIF(($P$2:P146), ""&lt;&gt;""), ""0"")),G115 &amp; "" "" &amp;"&amp;" L115),"""")) &lt;&gt; """"))), 0)"),"#REF!")</f>
        <v>#REF!</v>
      </c>
      <c r="P125" s="89"/>
      <c r="Q125" s="84" t="b">
        <f ca="1">IFERROR(__xludf.DUMMYFUNCTION("IF(AND(OR(COUNTA(FILTER($P$2:$P146, ARRAYFORMULA(ISNUMBER(FIND($P$2:$P146, G115))))) &gt; 0, COUNTA(FILTER($P$2:$P146, ARRAYFORMULA(ISNUMBER(FIND($P$2:$P146, L115))))) &gt; 0), NOT(ISNUMBER(#REF!))), TRUE(), FALSE())"),FALSE)</f>
        <v>0</v>
      </c>
      <c r="R125" s="84" t="str">
        <f ca="1">IFERROR(__xludf.DUMMYFUNCTION("IF(ISNA(JOIN("", "", FILTER($P$2:$P146, ARRAYFORMULA(ISNUMBER(FIND($P$2:$P146, G115))), NOT(ISBLANK($P$2:$P146))))), "" "", JOIN("", "", FILTER($P$2:$P146, ARRAYFORMULA(ISNUMBER(FIND($P$2:$P146, G115))), NOT(ISBLANK($P$2:$P146)))))")," ")</f>
        <v xml:space="preserve"> </v>
      </c>
      <c r="S125" s="84" t="str">
        <f ca="1">IFERROR(__xludf.DUMMYFUNCTION("IF(ISNA(JOIN("", "", FILTER($P$2:$P146, ARRAYFORMULA(ISNUMBER(FIND($P$2:$P146, L115))), NOT(ISBLANK($P$2:$P146))))), "" "", JOIN("", "", FILTER($P$2:$P146, ARRAYFORMULA(ISNUMBER(FIND($P$2:$P146, L115))), NOT(ISBLANK($P$2:$P146)))))")," ")</f>
        <v xml:space="preserve"> </v>
      </c>
    </row>
    <row r="126" spans="1:19" ht="13" x14ac:dyDescent="0.3">
      <c r="A126" s="166" t="s">
        <v>200</v>
      </c>
      <c r="B126" s="103"/>
      <c r="C126" s="68"/>
      <c r="D126" s="241" t="s">
        <v>345</v>
      </c>
      <c r="E126" s="265" t="s">
        <v>355</v>
      </c>
      <c r="F126" s="86"/>
      <c r="G126" s="295" t="s">
        <v>335</v>
      </c>
      <c r="H126" s="68"/>
      <c r="I126" s="241" t="s">
        <v>324</v>
      </c>
      <c r="J126" s="68"/>
      <c r="K126" s="68"/>
      <c r="L126" s="71" t="s">
        <v>336</v>
      </c>
      <c r="M126" s="285" t="s">
        <v>566</v>
      </c>
      <c r="N126" s="73" t="s">
        <v>202</v>
      </c>
      <c r="O126" s="74" t="b">
        <f ca="1">IFERROR(__xludf.DUMMYFUNCTION("IF(ROW(B83) &gt; MAX(IFERROR(MATCH(1, B:B, 0), 0), IFERROR(MATCH(2, B:B, 0), 0), IFERROR(MATCH(3, B:B, 0), 0), IFERROR(MATCH(4, B:B, 0), 0), IFERROR(MATCH(5, B:B, 0), 0), IFERROR(MATCH(6, B:B, 0), 0), IFERROR(MATCH(7, B:B, 0), 0), IFERROR(MATCH(8, B:B, 1), 0"&amp;")),NOT(ISERROR(FILTER(ARRAYFORMULA(IFERROR(SEARCH(INDIRECT(""$P$2:$P"" &amp; TEXT(COUNTIF(($P$2:P146), ""&lt;&gt;""), ""0"")),G126 &amp; "" "" &amp; L126),"""")), ARRAYFORMULA(IFERROR(SEARCH(INDIRECT(""$P$2:$P"" &amp; TEXT(COUNTIF(($P$2:P146), ""&lt;&gt;""), ""0"")),G126 &amp; "" "" &amp; L"&amp;"126),"""")) &lt;&gt; """"))), 0)"),FALSE)</f>
        <v>0</v>
      </c>
      <c r="P126" s="91"/>
      <c r="Q126" s="76" t="b">
        <f ca="1">IFERROR(__xludf.DUMMYFUNCTION("IF(AND(OR(COUNTA(FILTER($P$2:$P146, ARRAYFORMULA(ISNUMBER(FIND($P$2:$P146, G126))))) &gt; 0, COUNTA(FILTER($P$2:$P146, ARRAYFORMULA(ISNUMBER(FIND($P$2:$P146, L126))))) &gt; 0), NOT(ISNUMBER(B126))), TRUE(), FALSE())"),FALSE)</f>
        <v>0</v>
      </c>
      <c r="R126" s="76" t="str">
        <f ca="1">IFERROR(__xludf.DUMMYFUNCTION("IF(ISNA(JOIN("", "", FILTER($P$2:$P146, ARRAYFORMULA(ISNUMBER(FIND($P$2:$P146, G126))), NOT(ISBLANK($P$2:$P146))))), "" "", JOIN("", "", FILTER($P$2:$P146, ARRAYFORMULA(ISNUMBER(FIND($P$2:$P146, G126))), NOT(ISBLANK($P$2:$P146)))))")," ")</f>
        <v xml:space="preserve"> </v>
      </c>
      <c r="S126" s="76" t="str">
        <f ca="1">IFERROR(__xludf.DUMMYFUNCTION("IF(ISNA(JOIN("", "", FILTER($P$2:$P146, ARRAYFORMULA(ISNUMBER(FIND($P$2:$P146, L126))), NOT(ISBLANK($P$2:$P146))))), "" "", JOIN("", "", FILTER($P$2:$P146, ARRAYFORMULA(ISNUMBER(FIND($P$2:$P146, L126))), NOT(ISBLANK($P$2:$P146)))))")," ")</f>
        <v xml:space="preserve"> </v>
      </c>
    </row>
    <row r="127" spans="1:19" ht="13" x14ac:dyDescent="0.3">
      <c r="A127" s="166" t="s">
        <v>203</v>
      </c>
      <c r="B127" s="104"/>
      <c r="C127" s="78"/>
      <c r="D127" s="242" t="s">
        <v>345</v>
      </c>
      <c r="E127" s="264" t="s">
        <v>355</v>
      </c>
      <c r="F127" s="86"/>
      <c r="G127" s="309" t="s">
        <v>337</v>
      </c>
      <c r="H127" s="78"/>
      <c r="I127" s="242" t="s">
        <v>324</v>
      </c>
      <c r="J127" s="78"/>
      <c r="K127" s="78"/>
      <c r="L127" s="81" t="s">
        <v>334</v>
      </c>
      <c r="M127" s="289" t="s">
        <v>567</v>
      </c>
      <c r="N127" s="105" t="s">
        <v>202</v>
      </c>
      <c r="O127" s="83" t="b">
        <f ca="1">IFERROR(__xludf.DUMMYFUNCTION("IF(ROW(B127)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""0"")),G127 &amp; "" "" &amp; L127),"""")), ARRAYFORMULA(IFERROR(SEARCH(INDIRECT(""$P$2:$P"" &amp; TEXT(COUNTIF(($P$2:P146), ""&lt;&gt;""), ""0"")),G127 &amp; "" "" &amp; "&amp;"L127),"""")) &lt;&gt; """"))), 0)"),FALSE)</f>
        <v>0</v>
      </c>
      <c r="P127" s="89"/>
      <c r="Q127" s="84" t="b">
        <f ca="1">IFERROR(__xludf.DUMMYFUNCTION("IF(AND(OR(COUNTA(FILTER($P$2:$P146, ARRAYFORMULA(ISNUMBER(FIND($P$2:$P146, G127))))) &gt; 0, COUNTA(FILTER($P$2:$P146, ARRAYFORMULA(ISNUMBER(FIND($P$2:$P146, L127))))) &gt; 0), NOT(ISNUMBER(B127))), TRUE(), FALSE())"),FALSE)</f>
        <v>0</v>
      </c>
      <c r="R127" s="84" t="str">
        <f ca="1">IFERROR(__xludf.DUMMYFUNCTION("IF(ISNA(JOIN("", "", FILTER($P$2:$P146, ARRAYFORMULA(ISNUMBER(FIND($P$2:$P146, G127))), NOT(ISBLANK($P$2:$P146))))), "" "", JOIN("", "", FILTER($P$2:$P146, ARRAYFORMULA(ISNUMBER(FIND($P$2:$P146, G127))), NOT(ISBLANK($P$2:$P146)))))")," ")</f>
        <v xml:space="preserve"> </v>
      </c>
      <c r="S127" s="84" t="str">
        <f ca="1">IFERROR(__xludf.DUMMYFUNCTION("IF(ISNA(JOIN("", "", FILTER($P$2:$P146, ARRAYFORMULA(ISNUMBER(FIND($P$2:$P146, L127))), NOT(ISBLANK($P$2:$P146))))), "" "", JOIN("", "", FILTER($P$2:$P146, ARRAYFORMULA(ISNUMBER(FIND($P$2:$P146, L127))), NOT(ISBLANK($P$2:$P146)))))")," ")</f>
        <v xml:space="preserve"> </v>
      </c>
    </row>
    <row r="128" spans="1:19" ht="13" x14ac:dyDescent="0.3">
      <c r="A128" s="166" t="s">
        <v>204</v>
      </c>
      <c r="B128" s="103"/>
      <c r="C128" s="68"/>
      <c r="D128" s="241" t="s">
        <v>30</v>
      </c>
      <c r="E128" s="265" t="s">
        <v>355</v>
      </c>
      <c r="F128" s="86"/>
      <c r="G128" s="295" t="s">
        <v>332</v>
      </c>
      <c r="H128" s="68"/>
      <c r="I128" s="241" t="s">
        <v>324</v>
      </c>
      <c r="J128" s="68"/>
      <c r="K128" s="68"/>
      <c r="L128" s="71" t="s">
        <v>330</v>
      </c>
      <c r="M128" s="285" t="s">
        <v>494</v>
      </c>
      <c r="N128" s="73" t="s">
        <v>202</v>
      </c>
      <c r="O128" s="74" t="b">
        <f ca="1">IFERROR(__xludf.DUMMYFUNCTION("IF(ROW(B128)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""0"")),G128 &amp; "" "" &amp; L128),"""")), ARRAYFORMULA(IFERROR(SEARCH(INDIRECT(""$P$2:$P"" &amp; TEXT(COUNTIF(($P$2:P146), ""&lt;&gt;""), ""0"")),G128 &amp; "" "" &amp; "&amp;"L128),"""")) &lt;&gt; """"))), 0)"),FALSE)</f>
        <v>0</v>
      </c>
      <c r="P128" s="91"/>
      <c r="Q128" s="76" t="b">
        <f ca="1">IFERROR(__xludf.DUMMYFUNCTION("IF(AND(OR(COUNTA(FILTER($P$2:$P146, ARRAYFORMULA(ISNUMBER(FIND($P$2:$P146, G128))))) &gt; 0, COUNTA(FILTER($P$2:$P146, ARRAYFORMULA(ISNUMBER(FIND($P$2:$P146, L128))))) &gt; 0), NOT(ISNUMBER(B128))), TRUE(), FALSE())"),FALSE)</f>
        <v>0</v>
      </c>
      <c r="R128" s="76" t="str">
        <f ca="1">IFERROR(__xludf.DUMMYFUNCTION("IF(ISNA(JOIN("", "", FILTER($P$2:$P146, ARRAYFORMULA(ISNUMBER(FIND($P$2:$P146, G128))), NOT(ISBLANK($P$2:$P146))))), "" "", JOIN("", "", FILTER($P$2:$P146, ARRAYFORMULA(ISNUMBER(FIND($P$2:$P146, G128))), NOT(ISBLANK($P$2:$P146)))))")," ")</f>
        <v xml:space="preserve"> </v>
      </c>
      <c r="S128" s="76" t="str">
        <f ca="1">IFERROR(__xludf.DUMMYFUNCTION("IF(ISNA(JOIN("", "", FILTER($P$2:$P146, ARRAYFORMULA(ISNUMBER(FIND($P$2:$P146, L128))), NOT(ISBLANK($P$2:$P146))))), "" "", JOIN("", "", FILTER($P$2:$P146, ARRAYFORMULA(ISNUMBER(FIND($P$2:$P146, L128))), NOT(ISBLANK($P$2:$P146)))))")," ")</f>
        <v xml:space="preserve"> </v>
      </c>
    </row>
    <row r="129" spans="1:19" ht="13" x14ac:dyDescent="0.3">
      <c r="A129" s="166" t="s">
        <v>205</v>
      </c>
      <c r="B129" s="104"/>
      <c r="C129" s="78"/>
      <c r="D129" s="242" t="s">
        <v>30</v>
      </c>
      <c r="E129" s="264" t="s">
        <v>355</v>
      </c>
      <c r="F129" s="86"/>
      <c r="G129" s="309" t="s">
        <v>329</v>
      </c>
      <c r="H129" s="78"/>
      <c r="I129" s="242" t="s">
        <v>324</v>
      </c>
      <c r="J129" s="78"/>
      <c r="K129" s="78"/>
      <c r="L129" s="81" t="s">
        <v>328</v>
      </c>
      <c r="M129" s="289" t="s">
        <v>569</v>
      </c>
      <c r="N129" s="105" t="s">
        <v>202</v>
      </c>
      <c r="O129" s="83" t="b">
        <f ca="1">IFERROR(__xludf.DUMMYFUNCTION("IF(ROW(B129)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""0"")),G129 &amp; "" "" &amp; L129),"""")), ARRAYFORMULA(IFERROR(SEARCH(INDIRECT(""$P$2:$P"" &amp; TEXT(COUNTIF(($P$2:P146), ""&lt;&gt;""), ""0"")),G129 &amp; "" "" &amp; "&amp;"L129),"""")) &lt;&gt; """"))), 0)"),FALSE)</f>
        <v>0</v>
      </c>
      <c r="P129" s="89"/>
      <c r="Q129" s="84" t="b">
        <f ca="1">IFERROR(__xludf.DUMMYFUNCTION("IF(AND(OR(COUNTA(FILTER($P$2:$P146, ARRAYFORMULA(ISNUMBER(FIND($P$2:$P146, G129))))) &gt; 0, COUNTA(FILTER($P$2:$P146, ARRAYFORMULA(ISNUMBER(FIND($P$2:$P146, L129))))) &gt; 0), NOT(ISNUMBER(B129))), TRUE(), FALSE())"),FALSE)</f>
        <v>0</v>
      </c>
      <c r="R129" s="84" t="str">
        <f ca="1">IFERROR(__xludf.DUMMYFUNCTION("IF(ISNA(JOIN("", "", FILTER($P$2:$P146, ARRAYFORMULA(ISNUMBER(FIND($P$2:$P146, G129))), NOT(ISBLANK($P$2:$P146))))), "" "", JOIN("", "", FILTER($P$2:$P146, ARRAYFORMULA(ISNUMBER(FIND($P$2:$P146, G129))), NOT(ISBLANK($P$2:$P146)))))")," ")</f>
        <v xml:space="preserve"> </v>
      </c>
      <c r="S129" s="84" t="str">
        <f ca="1">IFERROR(__xludf.DUMMYFUNCTION("IF(ISNA(JOIN("", "", FILTER($P$2:$P146, ARRAYFORMULA(ISNUMBER(FIND($P$2:$P146, L129))), NOT(ISBLANK($P$2:$P146))))), "" "", JOIN("", "", FILTER($P$2:$P146, ARRAYFORMULA(ISNUMBER(FIND($P$2:$P146, L129))), NOT(ISBLANK($P$2:$P146)))))")," ")</f>
        <v xml:space="preserve"> </v>
      </c>
    </row>
    <row r="130" spans="1:19" ht="13" x14ac:dyDescent="0.3">
      <c r="A130" s="166" t="s">
        <v>206</v>
      </c>
      <c r="B130" s="103"/>
      <c r="C130" s="68"/>
      <c r="D130" s="241" t="s">
        <v>35</v>
      </c>
      <c r="E130" s="265" t="s">
        <v>355</v>
      </c>
      <c r="F130" s="86"/>
      <c r="G130" s="308" t="s">
        <v>311</v>
      </c>
      <c r="H130" s="68"/>
      <c r="I130" s="241" t="s">
        <v>324</v>
      </c>
      <c r="J130" s="68"/>
      <c r="K130" s="68"/>
      <c r="L130" s="262" t="s">
        <v>316</v>
      </c>
      <c r="M130" s="285" t="s">
        <v>398</v>
      </c>
      <c r="N130" s="73"/>
      <c r="O130" s="74" t="b">
        <f ca="1">IFERROR(__xludf.DUMMYFUNCTION("IF(ROW(B130)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""0"")),G130 &amp; "" "" &amp; L130),"""")), ARRAYFORMULA(IFERROR(SEARCH(INDIRECT(""$P$2:$P"" &amp; TEXT(COUNTIF(($P$2:P146), ""&lt;&gt;""), ""0"")),G130 &amp; "" "" &amp; "&amp;"L130),"""")) &lt;&gt; """"))), 0)"),FALSE)</f>
        <v>0</v>
      </c>
      <c r="P130" s="91"/>
      <c r="Q130" s="76" t="b">
        <f ca="1">IFERROR(__xludf.DUMMYFUNCTION("IF(AND(OR(COUNTA(FILTER($P$2:$P146, ARRAYFORMULA(ISNUMBER(FIND($P$2:$P146, G130))))) &gt; 0, COUNTA(FILTER($P$2:$P146, ARRAYFORMULA(ISNUMBER(FIND($P$2:$P146, L130))))) &gt; 0), NOT(ISNUMBER(B130))), TRUE(), FALSE())"),FALSE)</f>
        <v>0</v>
      </c>
      <c r="R130" s="76" t="str">
        <f ca="1">IFERROR(__xludf.DUMMYFUNCTION("IF(ISNA(JOIN("", "", FILTER($P$2:$P146, ARRAYFORMULA(ISNUMBER(FIND($P$2:$P146, G130))), NOT(ISBLANK($P$2:$P146))))), "" "", JOIN("", "", FILTER($P$2:$P146, ARRAYFORMULA(ISNUMBER(FIND($P$2:$P146, G130))), NOT(ISBLANK($P$2:$P146)))))")," ")</f>
        <v xml:space="preserve"> </v>
      </c>
      <c r="S130" s="76" t="str">
        <f ca="1">IFERROR(__xludf.DUMMYFUNCTION("IF(ISNA(JOIN("", "", FILTER($P$2:$P146, ARRAYFORMULA(ISNUMBER(FIND($P$2:$P146, L130))), NOT(ISBLANK($P$2:$P146))))), "" "", JOIN("", "", FILTER($P$2:$P146, ARRAYFORMULA(ISNUMBER(FIND($P$2:$P146, L130))), NOT(ISBLANK($P$2:$P146)))))")," ")</f>
        <v xml:space="preserve"> </v>
      </c>
    </row>
    <row r="131" spans="1:19" ht="13" x14ac:dyDescent="0.3">
      <c r="A131" s="166" t="s">
        <v>207</v>
      </c>
      <c r="B131" s="104"/>
      <c r="C131" s="78"/>
      <c r="D131" s="242" t="s">
        <v>35</v>
      </c>
      <c r="E131" s="264" t="s">
        <v>355</v>
      </c>
      <c r="F131" s="78"/>
      <c r="G131" s="309" t="s">
        <v>317</v>
      </c>
      <c r="H131" s="78"/>
      <c r="I131" s="242" t="s">
        <v>324</v>
      </c>
      <c r="J131" s="78"/>
      <c r="K131" s="78"/>
      <c r="L131" s="246" t="s">
        <v>313</v>
      </c>
      <c r="M131" s="289" t="s">
        <v>571</v>
      </c>
      <c r="N131" s="105"/>
      <c r="O131" s="83" t="b">
        <f ca="1">IFERROR(__xludf.DUMMYFUNCTION("IF(ROW(B131)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""0"")),G131 &amp; "" "" &amp; L131),"""")), ARRAYFORMULA(IFERROR(SEARCH(INDIRECT(""$P$2:$P"" &amp; TEXT(COUNTIF(($P$2:P146), ""&lt;&gt;""), ""0"")),G131 &amp; "" "" &amp; "&amp;"L131),"""")) &lt;&gt; """"))), 0)"),FALSE)</f>
        <v>0</v>
      </c>
      <c r="P131" s="89"/>
      <c r="Q131" s="89"/>
      <c r="R131" s="84"/>
      <c r="S131" s="84"/>
    </row>
    <row r="132" spans="1:19" ht="13" x14ac:dyDescent="0.3">
      <c r="A132" s="166" t="s">
        <v>208</v>
      </c>
      <c r="B132" s="103"/>
      <c r="C132" s="68"/>
      <c r="D132" s="241" t="s">
        <v>29</v>
      </c>
      <c r="E132" s="265" t="s">
        <v>355</v>
      </c>
      <c r="F132" s="68"/>
      <c r="G132" s="295" t="s">
        <v>325</v>
      </c>
      <c r="H132" s="68"/>
      <c r="I132" s="241" t="s">
        <v>324</v>
      </c>
      <c r="J132" s="68"/>
      <c r="K132" s="68"/>
      <c r="L132" s="262" t="s">
        <v>306</v>
      </c>
      <c r="M132" s="285" t="s">
        <v>408</v>
      </c>
      <c r="N132" s="255"/>
      <c r="O132" s="74" t="b">
        <f ca="1">IFERROR(__xludf.DUMMYFUNCTION("IF(ROW(B132)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""0"")),G132 &amp; "" "" &amp; L132),"""")), ARRAYFORMULA(IFERROR(SEARCH(INDIRECT(""$P$2:$P"" &amp; TEXT(COUNTIF(($P$2:P146), ""&lt;&gt;""), ""0"")),G132 &amp; "" "" &amp; "&amp;"L132),"""")) &lt;&gt; """"))), 0)"),FALSE)</f>
        <v>0</v>
      </c>
      <c r="P132" s="91"/>
      <c r="Q132" s="91"/>
      <c r="R132" s="76"/>
      <c r="S132" s="76"/>
    </row>
    <row r="133" spans="1:19" ht="13" x14ac:dyDescent="0.3">
      <c r="A133" s="166" t="s">
        <v>209</v>
      </c>
      <c r="B133" s="104"/>
      <c r="C133" s="78"/>
      <c r="D133" s="242" t="s">
        <v>29</v>
      </c>
      <c r="E133" s="264" t="s">
        <v>355</v>
      </c>
      <c r="F133" s="78"/>
      <c r="G133" s="296" t="s">
        <v>305</v>
      </c>
      <c r="H133" s="78"/>
      <c r="I133" s="242" t="s">
        <v>324</v>
      </c>
      <c r="J133" s="78"/>
      <c r="K133" s="78"/>
      <c r="L133" s="246" t="s">
        <v>301</v>
      </c>
      <c r="M133" s="289" t="s">
        <v>570</v>
      </c>
      <c r="N133" s="256"/>
      <c r="O133" s="83" t="b">
        <f ca="1">IFERROR(__xludf.DUMMYFUNCTION("IF(ROW(B133)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""0"")),G133 &amp; "" "" &amp; L133),"""")), ARRAYFORMULA(IFERROR(SEARCH(INDIRECT(""$P$2:$P"" &amp; TEXT(COUNTIF(($P$2:P146), ""&lt;&gt;""), ""0"")),G133 &amp; "" "" &amp; "&amp;"L133),"""")) &lt;&gt; """"))), 0)"),FALSE)</f>
        <v>0</v>
      </c>
      <c r="P133" s="89"/>
      <c r="Q133" s="89"/>
      <c r="R133" s="84"/>
      <c r="S133" s="84"/>
    </row>
    <row r="134" spans="1:19" ht="13" x14ac:dyDescent="0.3">
      <c r="A134" s="166" t="s">
        <v>210</v>
      </c>
      <c r="B134" s="103"/>
      <c r="C134" s="68"/>
      <c r="D134" s="68" t="s">
        <v>31</v>
      </c>
      <c r="E134" s="265" t="s">
        <v>356</v>
      </c>
      <c r="F134" s="68"/>
      <c r="G134" s="308" t="s">
        <v>344</v>
      </c>
      <c r="H134" s="68"/>
      <c r="I134" s="241" t="s">
        <v>324</v>
      </c>
      <c r="J134" s="68"/>
      <c r="K134" s="68"/>
      <c r="L134" s="262" t="s">
        <v>342</v>
      </c>
      <c r="M134" s="285" t="s">
        <v>572</v>
      </c>
      <c r="N134" s="257" t="s">
        <v>361</v>
      </c>
      <c r="O134" s="74" t="b">
        <f ca="1">IFERROR(__xludf.DUMMYFUNCTION("IF(ROW(B134)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""0"")),G134 &amp; "" "" &amp; L134),"""")), ARRAYFORMULA(IFERROR(SEARCH(INDIRECT(""$P$2:$P"" &amp; TEXT(COUNTIF(($P$2:P146), ""&lt;&gt;""), ""0"")),G134 &amp; "" "" &amp; "&amp;"L134),"""")) &lt;&gt; """"))), 0)"),FALSE)</f>
        <v>0</v>
      </c>
      <c r="P134" s="91"/>
      <c r="Q134" s="91"/>
      <c r="R134" s="76"/>
      <c r="S134" s="76"/>
    </row>
    <row r="135" spans="1:19" ht="13" x14ac:dyDescent="0.3">
      <c r="A135" s="166" t="s">
        <v>211</v>
      </c>
      <c r="B135" s="104"/>
      <c r="C135" s="78"/>
      <c r="D135" s="78" t="s">
        <v>31</v>
      </c>
      <c r="E135" s="264" t="s">
        <v>357</v>
      </c>
      <c r="F135" s="78"/>
      <c r="G135" s="309" t="s">
        <v>340</v>
      </c>
      <c r="H135" s="78"/>
      <c r="I135" s="242" t="s">
        <v>324</v>
      </c>
      <c r="J135" s="78"/>
      <c r="K135" s="78"/>
      <c r="L135" s="246" t="s">
        <v>338</v>
      </c>
      <c r="M135" s="289" t="s">
        <v>527</v>
      </c>
      <c r="N135" s="256" t="s">
        <v>362</v>
      </c>
      <c r="O135" s="83" t="b">
        <f ca="1">IFERROR(__xludf.DUMMYFUNCTION("IF(ROW(B135)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""0"")),G135 &amp; "" "" &amp; L135),"""")), ARRAYFORMULA(IFERROR(SEARCH(INDIRECT(""$P$2:$P"" &amp; TEXT(COUNTIF(($P$2:P146), ""&lt;&gt;""), ""0"")),G135 &amp; "" "" &amp; "&amp;"L135),"""")) &lt;&gt; """"))), 0)"),FALSE)</f>
        <v>0</v>
      </c>
      <c r="P135" s="89"/>
      <c r="Q135" s="89"/>
      <c r="R135" s="84"/>
      <c r="S135" s="84"/>
    </row>
    <row r="136" spans="1:19" ht="13" x14ac:dyDescent="0.25">
      <c r="A136" s="166" t="s">
        <v>212</v>
      </c>
      <c r="C136" s="68"/>
      <c r="D136" s="68" t="s">
        <v>345</v>
      </c>
      <c r="E136" s="265" t="s">
        <v>356</v>
      </c>
      <c r="F136" s="68"/>
      <c r="G136" s="261" t="s">
        <v>336</v>
      </c>
      <c r="H136" s="68"/>
      <c r="I136" s="241" t="s">
        <v>324</v>
      </c>
      <c r="J136" s="68"/>
      <c r="K136" s="68"/>
      <c r="L136" s="376" t="s">
        <v>334</v>
      </c>
      <c r="M136" s="285" t="s">
        <v>375</v>
      </c>
      <c r="N136" s="257" t="s">
        <v>361</v>
      </c>
      <c r="O136" s="74" t="b">
        <f ca="1">IFERROR(__xludf.DUMMYFUNCTION("IF(ROW(B140)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""0"")),G136 &amp; "" "" &amp; L136),"""")), ARRAYFORMULA(IFERROR(SEARCH(INDIRECT(""$P$2:$P"" &amp; TEXT(COUNTIF(($P$2:P146), ""&lt;&gt;""), ""0"")),G136 &amp; "" "" &amp; "&amp;"L136),"""")) &lt;&gt; """"))), 0)"),FALSE)</f>
        <v>0</v>
      </c>
      <c r="P136" s="91"/>
      <c r="Q136" s="91"/>
      <c r="R136" s="76"/>
      <c r="S136" s="76"/>
    </row>
    <row r="137" spans="1:19" ht="13" x14ac:dyDescent="0.25">
      <c r="A137" s="166" t="s">
        <v>214</v>
      </c>
      <c r="B137" s="232"/>
      <c r="C137" s="78"/>
      <c r="D137" s="78" t="s">
        <v>345</v>
      </c>
      <c r="E137" s="264" t="s">
        <v>357</v>
      </c>
      <c r="F137" s="78"/>
      <c r="G137" s="377" t="s">
        <v>335</v>
      </c>
      <c r="H137" s="78"/>
      <c r="I137" s="242" t="s">
        <v>324</v>
      </c>
      <c r="J137" s="78"/>
      <c r="K137" s="78"/>
      <c r="L137" s="246" t="s">
        <v>337</v>
      </c>
      <c r="M137" s="289" t="s">
        <v>573</v>
      </c>
      <c r="N137" s="256" t="s">
        <v>362</v>
      </c>
      <c r="O137" s="83" t="b">
        <f ca="1">IFERROR(__xludf.DUMMYFUNCTION("IF(ROW(B139)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""0"")),G137 &amp; "" "" &amp; L137),"""")), ARRAYFORMULA(IFERROR(SEARCH(INDIRECT(""$P$2:$P"" &amp; TEXT(COUNTIF(($P$2:P146), ""&lt;&gt;""), ""0"")),G137 &amp; "" "" &amp; "&amp;"L137),"""")) &lt;&gt; """"))), 0)"),FALSE)</f>
        <v>0</v>
      </c>
      <c r="P137" s="89"/>
      <c r="Q137" s="89"/>
      <c r="R137" s="84"/>
      <c r="S137" s="84"/>
    </row>
    <row r="138" spans="1:19" ht="13" x14ac:dyDescent="0.25">
      <c r="A138" s="166" t="s">
        <v>215</v>
      </c>
      <c r="C138" s="68"/>
      <c r="D138" s="68" t="s">
        <v>30</v>
      </c>
      <c r="E138" s="265" t="s">
        <v>356</v>
      </c>
      <c r="F138" s="68"/>
      <c r="G138" s="261" t="s">
        <v>330</v>
      </c>
      <c r="H138" s="68"/>
      <c r="I138" s="241" t="s">
        <v>324</v>
      </c>
      <c r="J138" s="68"/>
      <c r="K138" s="68"/>
      <c r="L138" s="376" t="s">
        <v>328</v>
      </c>
      <c r="M138" s="285" t="s">
        <v>578</v>
      </c>
      <c r="N138" s="257" t="s">
        <v>361</v>
      </c>
      <c r="O138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""0"")),G138 &amp; "" "" &amp; L138),"""")), ARRAYFORMULA(IFERROR(SEARCH(INDIRECT(""$P$2:$P"" &amp; TEXT(COUNTIF(($P$2:P146), ""&lt;&gt;""), ""0"")),G138 &amp; "" "" &amp;"&amp;" L138),"""")) &lt;&gt; """"))), 0)"),"#REF!")</f>
        <v>#REF!</v>
      </c>
      <c r="P138" s="91"/>
      <c r="Q138" s="91"/>
      <c r="R138" s="76"/>
      <c r="S138" s="76"/>
    </row>
    <row r="139" spans="1:19" ht="13" x14ac:dyDescent="0.3">
      <c r="A139" s="166" t="s">
        <v>216</v>
      </c>
      <c r="B139" s="104"/>
      <c r="C139" s="78"/>
      <c r="D139" s="78" t="s">
        <v>30</v>
      </c>
      <c r="E139" s="264" t="s">
        <v>357</v>
      </c>
      <c r="F139" s="78"/>
      <c r="G139" s="309" t="s">
        <v>332</v>
      </c>
      <c r="H139" s="78"/>
      <c r="I139" s="242" t="s">
        <v>324</v>
      </c>
      <c r="J139" s="78"/>
      <c r="K139" s="78"/>
      <c r="L139" s="246" t="s">
        <v>329</v>
      </c>
      <c r="M139" s="289" t="s">
        <v>494</v>
      </c>
      <c r="N139" s="256" t="s">
        <v>362</v>
      </c>
      <c r="O139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""0"")),G139 &amp; "" "" &amp; L139),"""")), ARRAYFORMULA(IFERROR(SEARCH(INDIRECT(""$P$2:$P"" &amp; TEXT(COUNTIF(($P$2:P146), ""&lt;&gt;""), ""0"")),G139 &amp; "" "" &amp;"&amp;" L139),"""")) &lt;&gt; """"))), 0)"),"#REF!")</f>
        <v>#REF!</v>
      </c>
      <c r="P139" s="89"/>
      <c r="Q139" s="89"/>
      <c r="R139" s="84"/>
      <c r="S139" s="84"/>
    </row>
    <row r="140" spans="1:19" ht="13" x14ac:dyDescent="0.3">
      <c r="A140" s="166" t="s">
        <v>217</v>
      </c>
      <c r="B140" s="103"/>
      <c r="C140" s="68"/>
      <c r="D140" s="68" t="s">
        <v>35</v>
      </c>
      <c r="E140" s="265" t="s">
        <v>356</v>
      </c>
      <c r="F140" s="68"/>
      <c r="G140" s="261" t="s">
        <v>313</v>
      </c>
      <c r="H140" s="68"/>
      <c r="I140" s="241" t="s">
        <v>324</v>
      </c>
      <c r="J140" s="68"/>
      <c r="K140" s="68"/>
      <c r="L140" s="376" t="s">
        <v>316</v>
      </c>
      <c r="M140" s="285" t="s">
        <v>579</v>
      </c>
      <c r="N140" s="257" t="s">
        <v>361</v>
      </c>
      <c r="O140" s="74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""0"")),G140 &amp; "" "" &amp; L140),"""")), ARRAYFORMULA(IFERROR(SEARCH(INDIRECT(""$P$2:$P"" &amp; TEXT(COUNTIF(($P$2:P146), ""&lt;&gt;""), ""0"")),G140 &amp; "" "" &amp;"&amp;" L140),"""")) &lt;&gt; """"))), 0)"),"#REF!")</f>
        <v>#REF!</v>
      </c>
      <c r="P140" s="91"/>
      <c r="Q140" s="91"/>
      <c r="R140" s="76"/>
      <c r="S140" s="76"/>
    </row>
    <row r="141" spans="1:19" ht="13" x14ac:dyDescent="0.3">
      <c r="A141" s="166" t="s">
        <v>218</v>
      </c>
      <c r="B141" s="232"/>
      <c r="C141" s="78"/>
      <c r="D141" s="78" t="s">
        <v>35</v>
      </c>
      <c r="E141" s="264" t="s">
        <v>357</v>
      </c>
      <c r="F141" s="78"/>
      <c r="G141" s="308" t="s">
        <v>311</v>
      </c>
      <c r="H141" s="78"/>
      <c r="I141" s="242" t="s">
        <v>324</v>
      </c>
      <c r="J141" s="78"/>
      <c r="K141" s="78"/>
      <c r="L141" s="246" t="s">
        <v>317</v>
      </c>
      <c r="M141" s="289" t="s">
        <v>372</v>
      </c>
      <c r="N141" s="255" t="s">
        <v>362</v>
      </c>
      <c r="O141" s="83" t="b">
        <f ca="1">IFERROR(__xludf.DUMMYFUNCTION("IF(ROW(B145)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""0"")),G141 &amp; "" "" &amp; L141),"""")), ARRAYFORMULA(IFERROR(SEARCH(INDIRECT(""$P$2:$P"" &amp; TEXT(COUNTIF(($P$2:P146), ""&lt;&gt;""), ""0"")),G141 &amp; "" "" &amp; "&amp;"L141),"""")) &lt;&gt; """"))), 0)"),FALSE)</f>
        <v>0</v>
      </c>
      <c r="P141" s="89"/>
      <c r="Q141" s="89"/>
      <c r="R141" s="84"/>
      <c r="S141" s="84"/>
    </row>
    <row r="142" spans="1:19" ht="13" x14ac:dyDescent="0.25">
      <c r="A142" s="166" t="s">
        <v>220</v>
      </c>
      <c r="C142" s="68"/>
      <c r="D142" s="68" t="s">
        <v>29</v>
      </c>
      <c r="E142" s="265" t="s">
        <v>356</v>
      </c>
      <c r="F142" s="68"/>
      <c r="G142" s="261" t="s">
        <v>306</v>
      </c>
      <c r="H142" s="68"/>
      <c r="I142" s="241" t="s">
        <v>324</v>
      </c>
      <c r="J142" s="68"/>
      <c r="K142" s="68"/>
      <c r="L142" s="376" t="s">
        <v>301</v>
      </c>
      <c r="M142" s="285" t="s">
        <v>581</v>
      </c>
      <c r="N142" s="254" t="s">
        <v>361</v>
      </c>
      <c r="O142" s="74" t="b">
        <f ca="1">IFERROR(__xludf.DUMMYFUNCTION("IF(ROW(B144) &gt; MAX(IFERROR(MATCH(1, B:B, 0), 0), IFERROR(MATCH(2, B:B, 0), 0), IFERROR(MATCH(3, B:B, 0), 0), IFERROR(MATCH(4, B:B, 0), 0), IFERROR(MATCH(5, B:B, 0), 0), IFERROR(MATCH(6, B:B, 0), 0), IFERROR(MATCH(7, B:B, 0), 0), IFERROR(MATCH(8, B:B, 1), "&amp;"0)),NOT(ISERROR(FILTER(ARRAYFORMULA(IFERROR(SEARCH(INDIRECT(""$P$2:$P"" &amp; TEXT(COUNTIF(($P$2:P146), ""&lt;&gt;""), ""0"")),G142 &amp; "" "" &amp; L142),"""")), ARRAYFORMULA(IFERROR(SEARCH(INDIRECT(""$P$2:$P"" &amp; TEXT(COUNTIF(($P$2:P146), ""&lt;&gt;""), ""0"")),G142 &amp; "" "" &amp; "&amp;"L142),"""")) &lt;&gt; """"))), 0)"),FALSE)</f>
        <v>0</v>
      </c>
      <c r="P142" s="91"/>
      <c r="Q142" s="91"/>
      <c r="R142" s="76"/>
      <c r="S142" s="76"/>
    </row>
    <row r="143" spans="1:19" ht="13" x14ac:dyDescent="0.25">
      <c r="A143" s="166" t="s">
        <v>221</v>
      </c>
      <c r="B143" s="232"/>
      <c r="C143" s="78"/>
      <c r="D143" s="78" t="s">
        <v>29</v>
      </c>
      <c r="E143" s="264" t="s">
        <v>357</v>
      </c>
      <c r="F143" s="78"/>
      <c r="G143" s="309" t="s">
        <v>325</v>
      </c>
      <c r="H143" s="78"/>
      <c r="I143" s="242" t="s">
        <v>324</v>
      </c>
      <c r="J143" s="78"/>
      <c r="K143" s="78"/>
      <c r="L143" s="246" t="s">
        <v>305</v>
      </c>
      <c r="M143" s="289" t="s">
        <v>580</v>
      </c>
      <c r="N143" s="254" t="s">
        <v>362</v>
      </c>
      <c r="O143" s="83" t="str">
        <f ca="1">IFERROR(__xludf.DUMMYFUNCTION("IF(ROW(#REF!) &gt; MAX(IFERROR(MATCH(1, B:B, 0), 0), IFERROR(MATCH(2, B:B, 0), 0), IFERROR(MATCH(3, B:B, 0), 0), IFERROR(MATCH(4, B:B, 0), 0), IFERROR(MATCH(5, B:B, 0), 0), IFERROR(MATCH(6, B:B, 0), 0), IFERROR(MATCH(7, B:B, 0), 0), IFERROR(MATCH(8, B:B, 1),"&amp;" 0)),NOT(ISERROR(FILTER(ARRAYFORMULA(IFERROR(SEARCH(INDIRECT(""$P$2:$P"" &amp; TEXT(COUNTIF(($P$2:P146), ""&lt;&gt;""), ""0"")),G143 &amp; "" "" &amp; L143),"""")), ARRAYFORMULA(IFERROR(SEARCH(INDIRECT(""$P$2:$P"" &amp; TEXT(COUNTIF(($P$2:P146), ""&lt;&gt;""), ""0"")),G143 &amp; "" "" &amp;"&amp;" L143),"""")) &lt;&gt; """"))), 0)"),"#REF!")</f>
        <v>#REF!</v>
      </c>
      <c r="P143" s="89"/>
      <c r="Q143" s="89"/>
      <c r="R143" s="84"/>
      <c r="S143" s="84"/>
    </row>
    <row r="144" spans="1:19" ht="15.5" x14ac:dyDescent="0.25">
      <c r="A144" s="325" t="s">
        <v>222</v>
      </c>
      <c r="B144" s="311"/>
      <c r="C144" s="311"/>
      <c r="D144" s="311"/>
      <c r="E144" s="311"/>
      <c r="F144" s="311"/>
      <c r="G144" s="311"/>
      <c r="H144" s="311"/>
      <c r="I144" s="311"/>
      <c r="J144" s="311"/>
      <c r="K144" s="311"/>
      <c r="L144" s="311"/>
      <c r="M144" s="311"/>
      <c r="N144" s="326"/>
      <c r="O144" s="106"/>
      <c r="P144" s="106"/>
      <c r="Q144" s="106"/>
      <c r="R144" s="106"/>
      <c r="S144" s="106"/>
    </row>
  </sheetData>
  <mergeCells count="1">
    <mergeCell ref="A144:N144"/>
  </mergeCells>
  <conditionalFormatting sqref="A1:S123 A124:M124 O124:S124 A125:S131 A132:M132 O132:S132 A133:S140 A141:M142 O141:S142 A143:S144">
    <cfRule type="expression" dxfId="2" priority="1">
      <formula>$Q1=TRUE</formula>
    </cfRule>
  </conditionalFormatting>
  <conditionalFormatting sqref="N124">
    <cfRule type="expression" dxfId="1" priority="3">
      <formula>$Q132=TRUE</formula>
    </cfRule>
  </conditionalFormatting>
  <conditionalFormatting sqref="N142">
    <cfRule type="expression" dxfId="0" priority="5">
      <formula>$Q141=TRUE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27"/>
  <sheetViews>
    <sheetView showGridLines="0" workbookViewId="0">
      <pane xSplit="2" topLeftCell="C1" activePane="topRight" state="frozen"/>
      <selection pane="topRight" activeCell="D2" sqref="D2"/>
    </sheetView>
  </sheetViews>
  <sheetFormatPr defaultColWidth="12.54296875" defaultRowHeight="15.75" customHeight="1" x14ac:dyDescent="0.25"/>
  <cols>
    <col min="1" max="1" width="3.1796875" customWidth="1"/>
    <col min="2" max="2" width="4.453125" customWidth="1"/>
    <col min="3" max="7" width="34.54296875" customWidth="1"/>
  </cols>
  <sheetData>
    <row r="1" spans="1:7" ht="15.5" x14ac:dyDescent="0.35">
      <c r="A1" s="107"/>
      <c r="B1" s="108"/>
      <c r="C1" s="109" t="s">
        <v>223</v>
      </c>
      <c r="D1" s="16"/>
      <c r="E1" s="16"/>
      <c r="F1" s="16"/>
      <c r="G1" s="16"/>
    </row>
    <row r="2" spans="1:7" ht="15.5" x14ac:dyDescent="0.35">
      <c r="A2" s="327" t="s">
        <v>224</v>
      </c>
      <c r="B2" s="111"/>
      <c r="C2" s="112" t="s">
        <v>225</v>
      </c>
      <c r="D2" s="113" t="s">
        <v>226</v>
      </c>
      <c r="E2" s="112" t="s">
        <v>57</v>
      </c>
      <c r="F2" s="112" t="s">
        <v>227</v>
      </c>
      <c r="G2" s="112" t="s">
        <v>228</v>
      </c>
    </row>
    <row r="3" spans="1:7" ht="12.5" x14ac:dyDescent="0.25">
      <c r="A3" s="316"/>
      <c r="B3" s="114" t="s">
        <v>229</v>
      </c>
      <c r="C3" s="115" t="str">
        <f t="shared" ref="C3:C9" si="0">"[BOR] " &amp; B3</f>
        <v>[BOR] MS A</v>
      </c>
      <c r="D3" s="115" t="str">
        <f t="shared" ref="D3:D9" si="1">"[CEN] " &amp; B3</f>
        <v>[CEN] MS A</v>
      </c>
      <c r="E3" s="115" t="str">
        <f t="shared" ref="E3:E9" si="2">"[GBC] " &amp; $B3</f>
        <v>[GBC] MS A</v>
      </c>
      <c r="F3" s="115" t="str">
        <f t="shared" ref="F3:F9" si="3">"[LAM] " &amp; $B3</f>
        <v>[LAM] MS A</v>
      </c>
      <c r="G3" s="115" t="str">
        <f t="shared" ref="G3:G9" si="4">"[SEN] " &amp; $B3</f>
        <v>[SEN] MS A</v>
      </c>
    </row>
    <row r="4" spans="1:7" ht="12.5" x14ac:dyDescent="0.25">
      <c r="A4" s="316"/>
      <c r="B4" s="114" t="s">
        <v>230</v>
      </c>
      <c r="C4" s="115" t="str">
        <f t="shared" si="0"/>
        <v>[BOR] MS B</v>
      </c>
      <c r="D4" s="115" t="str">
        <f t="shared" si="1"/>
        <v>[CEN] MS B</v>
      </c>
      <c r="E4" s="115" t="str">
        <f t="shared" si="2"/>
        <v>[GBC] MS B</v>
      </c>
      <c r="F4" s="115" t="str">
        <f t="shared" si="3"/>
        <v>[LAM] MS B</v>
      </c>
      <c r="G4" s="115" t="str">
        <f t="shared" si="4"/>
        <v>[SEN] MS B</v>
      </c>
    </row>
    <row r="5" spans="1:7" ht="12.5" x14ac:dyDescent="0.25">
      <c r="A5" s="316"/>
      <c r="B5" s="114" t="s">
        <v>231</v>
      </c>
      <c r="C5" s="115" t="str">
        <f t="shared" si="0"/>
        <v>[BOR] WS A</v>
      </c>
      <c r="D5" s="115" t="str">
        <f t="shared" si="1"/>
        <v>[CEN] WS A</v>
      </c>
      <c r="E5" s="115" t="str">
        <f t="shared" si="2"/>
        <v>[GBC] WS A</v>
      </c>
      <c r="F5" s="115" t="str">
        <f t="shared" si="3"/>
        <v>[LAM] WS A</v>
      </c>
      <c r="G5" s="115" t="str">
        <f t="shared" si="4"/>
        <v>[SEN] WS A</v>
      </c>
    </row>
    <row r="6" spans="1:7" ht="12.5" x14ac:dyDescent="0.25">
      <c r="A6" s="316"/>
      <c r="B6" s="114" t="s">
        <v>232</v>
      </c>
      <c r="C6" s="115" t="str">
        <f t="shared" si="0"/>
        <v>[BOR] WS B</v>
      </c>
      <c r="D6" s="115" t="str">
        <f t="shared" si="1"/>
        <v>[CEN] WS B</v>
      </c>
      <c r="E6" s="115" t="str">
        <f t="shared" si="2"/>
        <v>[GBC] WS B</v>
      </c>
      <c r="F6" s="115" t="str">
        <f t="shared" si="3"/>
        <v>[LAM] WS B</v>
      </c>
      <c r="G6" s="115" t="str">
        <f t="shared" si="4"/>
        <v>[SEN] WS B</v>
      </c>
    </row>
    <row r="7" spans="1:7" ht="12.5" x14ac:dyDescent="0.25">
      <c r="A7" s="316"/>
      <c r="B7" s="114" t="s">
        <v>30</v>
      </c>
      <c r="C7" s="115" t="str">
        <f t="shared" si="0"/>
        <v>[BOR] MD</v>
      </c>
      <c r="D7" s="115" t="str">
        <f t="shared" si="1"/>
        <v>[CEN] MD</v>
      </c>
      <c r="E7" s="115" t="str">
        <f t="shared" si="2"/>
        <v>[GBC] MD</v>
      </c>
      <c r="F7" s="115" t="str">
        <f t="shared" si="3"/>
        <v>[LAM] MD</v>
      </c>
      <c r="G7" s="115" t="str">
        <f t="shared" si="4"/>
        <v>[SEN] MD</v>
      </c>
    </row>
    <row r="8" spans="1:7" ht="12.5" x14ac:dyDescent="0.25">
      <c r="A8" s="316"/>
      <c r="B8" s="114" t="s">
        <v>36</v>
      </c>
      <c r="C8" s="115" t="str">
        <f t="shared" si="0"/>
        <v>[BOR] WD</v>
      </c>
      <c r="D8" s="115" t="str">
        <f t="shared" si="1"/>
        <v>[CEN] WD</v>
      </c>
      <c r="E8" s="115" t="str">
        <f t="shared" si="2"/>
        <v>[GBC] WD</v>
      </c>
      <c r="F8" s="115" t="str">
        <f t="shared" si="3"/>
        <v>[LAM] WD</v>
      </c>
      <c r="G8" s="115" t="str">
        <f t="shared" si="4"/>
        <v>[SEN] WD</v>
      </c>
    </row>
    <row r="9" spans="1:7" ht="12.5" x14ac:dyDescent="0.25">
      <c r="A9" s="316"/>
      <c r="B9" s="114" t="s">
        <v>31</v>
      </c>
      <c r="C9" s="115" t="str">
        <f t="shared" si="0"/>
        <v>[BOR] XD</v>
      </c>
      <c r="D9" s="115" t="str">
        <f t="shared" si="1"/>
        <v>[CEN] XD</v>
      </c>
      <c r="E9" s="115" t="str">
        <f t="shared" si="2"/>
        <v>[GBC] XD</v>
      </c>
      <c r="F9" s="115" t="str">
        <f t="shared" si="3"/>
        <v>[LAM] XD</v>
      </c>
      <c r="G9" s="115" t="str">
        <f t="shared" si="4"/>
        <v>[SEN] XD</v>
      </c>
    </row>
    <row r="10" spans="1:7" ht="13" x14ac:dyDescent="0.3">
      <c r="A10" s="316"/>
      <c r="B10" s="328" t="s">
        <v>233</v>
      </c>
      <c r="C10" s="117" t="s">
        <v>234</v>
      </c>
      <c r="D10" s="118" t="s">
        <v>235</v>
      </c>
      <c r="E10" s="117" t="s">
        <v>236</v>
      </c>
      <c r="F10" s="117" t="s">
        <v>237</v>
      </c>
      <c r="G10" s="117" t="s">
        <v>238</v>
      </c>
    </row>
    <row r="11" spans="1:7" ht="13" x14ac:dyDescent="0.3">
      <c r="A11" s="316"/>
      <c r="B11" s="329"/>
      <c r="C11" s="119" t="s">
        <v>239</v>
      </c>
      <c r="D11" s="120" t="s">
        <v>240</v>
      </c>
      <c r="E11" s="121" t="s">
        <v>241</v>
      </c>
      <c r="F11" s="117" t="s">
        <v>242</v>
      </c>
      <c r="G11" s="121" t="s">
        <v>243</v>
      </c>
    </row>
    <row r="12" spans="1:7" ht="12.5" x14ac:dyDescent="0.25">
      <c r="A12" s="316"/>
      <c r="B12" s="329"/>
      <c r="C12" s="119" t="s">
        <v>244</v>
      </c>
      <c r="D12" s="120" t="s">
        <v>245</v>
      </c>
      <c r="E12" s="121" t="s">
        <v>246</v>
      </c>
      <c r="F12" s="119"/>
      <c r="G12" s="121" t="s">
        <v>247</v>
      </c>
    </row>
    <row r="13" spans="1:7" ht="12.5" x14ac:dyDescent="0.25">
      <c r="A13" s="316"/>
      <c r="B13" s="330"/>
      <c r="C13" s="122"/>
      <c r="D13" s="123"/>
      <c r="E13" s="122"/>
      <c r="F13" s="122"/>
      <c r="G13" s="122" t="s">
        <v>248</v>
      </c>
    </row>
    <row r="14" spans="1:7" ht="9.75" customHeight="1" x14ac:dyDescent="0.25">
      <c r="A14" s="110"/>
      <c r="B14" s="116"/>
      <c r="C14" s="124"/>
      <c r="D14" s="125"/>
      <c r="E14" s="125"/>
      <c r="F14" s="125"/>
      <c r="G14" s="126"/>
    </row>
    <row r="15" spans="1:7" ht="15.5" x14ac:dyDescent="0.35">
      <c r="A15" s="327" t="s">
        <v>249</v>
      </c>
      <c r="B15" s="111"/>
      <c r="C15" s="112" t="s">
        <v>250</v>
      </c>
      <c r="D15" s="112" t="s">
        <v>251</v>
      </c>
      <c r="E15" s="112" t="s">
        <v>252</v>
      </c>
      <c r="F15" s="112" t="s">
        <v>54</v>
      </c>
      <c r="G15" s="127" t="s">
        <v>253</v>
      </c>
    </row>
    <row r="16" spans="1:7" ht="12.5" x14ac:dyDescent="0.25">
      <c r="A16" s="316"/>
      <c r="B16" s="114" t="s">
        <v>229</v>
      </c>
      <c r="C16" s="115" t="str">
        <f t="shared" ref="C16:C22" si="5">"[CAM] " &amp; $B16</f>
        <v>[CAM] MS A</v>
      </c>
      <c r="D16" s="115" t="str">
        <f t="shared" ref="D16:D22" si="6">"[CON] " &amp; $B16</f>
        <v>[CON] MS A</v>
      </c>
      <c r="E16" s="115" t="str">
        <f t="shared" ref="E16:E22" si="7">"[FAN] " &amp; $B16</f>
        <v>[FAN] MS A</v>
      </c>
      <c r="F16" s="115" t="str">
        <f t="shared" ref="F16:F22" si="8">"[HUM] " &amp; $B16</f>
        <v>[HUM] MS A</v>
      </c>
      <c r="G16" s="115" t="str">
        <f t="shared" ref="G16:G22" si="9">"[STL] " &amp; $B16</f>
        <v>[STL] MS A</v>
      </c>
    </row>
    <row r="17" spans="1:7" ht="12.5" x14ac:dyDescent="0.25">
      <c r="A17" s="316"/>
      <c r="B17" s="114" t="s">
        <v>230</v>
      </c>
      <c r="C17" s="115" t="str">
        <f t="shared" si="5"/>
        <v>[CAM] MS B</v>
      </c>
      <c r="D17" s="115" t="str">
        <f t="shared" si="6"/>
        <v>[CON] MS B</v>
      </c>
      <c r="E17" s="115" t="str">
        <f t="shared" si="7"/>
        <v>[FAN] MS B</v>
      </c>
      <c r="F17" s="115" t="str">
        <f t="shared" si="8"/>
        <v>[HUM] MS B</v>
      </c>
      <c r="G17" s="115" t="str">
        <f t="shared" si="9"/>
        <v>[STL] MS B</v>
      </c>
    </row>
    <row r="18" spans="1:7" ht="12.5" x14ac:dyDescent="0.25">
      <c r="A18" s="316"/>
      <c r="B18" s="114" t="s">
        <v>231</v>
      </c>
      <c r="C18" s="115" t="str">
        <f t="shared" si="5"/>
        <v>[CAM] WS A</v>
      </c>
      <c r="D18" s="115" t="str">
        <f t="shared" si="6"/>
        <v>[CON] WS A</v>
      </c>
      <c r="E18" s="115" t="str">
        <f t="shared" si="7"/>
        <v>[FAN] WS A</v>
      </c>
      <c r="F18" s="115" t="str">
        <f t="shared" si="8"/>
        <v>[HUM] WS A</v>
      </c>
      <c r="G18" s="115" t="str">
        <f t="shared" si="9"/>
        <v>[STL] WS A</v>
      </c>
    </row>
    <row r="19" spans="1:7" ht="12.5" x14ac:dyDescent="0.25">
      <c r="A19" s="316"/>
      <c r="B19" s="114" t="s">
        <v>232</v>
      </c>
      <c r="C19" s="115" t="str">
        <f t="shared" si="5"/>
        <v>[CAM] WS B</v>
      </c>
      <c r="D19" s="115" t="str">
        <f t="shared" si="6"/>
        <v>[CON] WS B</v>
      </c>
      <c r="E19" s="115" t="str">
        <f t="shared" si="7"/>
        <v>[FAN] WS B</v>
      </c>
      <c r="F19" s="115" t="str">
        <f t="shared" si="8"/>
        <v>[HUM] WS B</v>
      </c>
      <c r="G19" s="115" t="str">
        <f t="shared" si="9"/>
        <v>[STL] WS B</v>
      </c>
    </row>
    <row r="20" spans="1:7" ht="12.5" x14ac:dyDescent="0.25">
      <c r="A20" s="316"/>
      <c r="B20" s="114" t="s">
        <v>30</v>
      </c>
      <c r="C20" s="115" t="str">
        <f t="shared" si="5"/>
        <v>[CAM] MD</v>
      </c>
      <c r="D20" s="115" t="str">
        <f t="shared" si="6"/>
        <v>[CON] MD</v>
      </c>
      <c r="E20" s="115" t="str">
        <f t="shared" si="7"/>
        <v>[FAN] MD</v>
      </c>
      <c r="F20" s="115" t="str">
        <f t="shared" si="8"/>
        <v>[HUM] MD</v>
      </c>
      <c r="G20" s="115" t="str">
        <f t="shared" si="9"/>
        <v>[STL] MD</v>
      </c>
    </row>
    <row r="21" spans="1:7" ht="12.5" x14ac:dyDescent="0.25">
      <c r="A21" s="316"/>
      <c r="B21" s="114" t="s">
        <v>36</v>
      </c>
      <c r="C21" s="115" t="str">
        <f t="shared" si="5"/>
        <v>[CAM] WD</v>
      </c>
      <c r="D21" s="115" t="str">
        <f t="shared" si="6"/>
        <v>[CON] WD</v>
      </c>
      <c r="E21" s="115" t="str">
        <f t="shared" si="7"/>
        <v>[FAN] WD</v>
      </c>
      <c r="F21" s="115" t="str">
        <f t="shared" si="8"/>
        <v>[HUM] WD</v>
      </c>
      <c r="G21" s="115" t="str">
        <f t="shared" si="9"/>
        <v>[STL] WD</v>
      </c>
    </row>
    <row r="22" spans="1:7" ht="12.5" x14ac:dyDescent="0.25">
      <c r="A22" s="316"/>
      <c r="B22" s="114" t="s">
        <v>31</v>
      </c>
      <c r="C22" s="115" t="str">
        <f t="shared" si="5"/>
        <v>[CAM] XD</v>
      </c>
      <c r="D22" s="115" t="str">
        <f t="shared" si="6"/>
        <v>[CON] XD</v>
      </c>
      <c r="E22" s="115" t="str">
        <f t="shared" si="7"/>
        <v>[FAN] XD</v>
      </c>
      <c r="F22" s="115" t="str">
        <f t="shared" si="8"/>
        <v>[HUM] XD</v>
      </c>
      <c r="G22" s="115" t="str">
        <f t="shared" si="9"/>
        <v>[STL] XD</v>
      </c>
    </row>
    <row r="23" spans="1:7" ht="13" x14ac:dyDescent="0.3">
      <c r="A23" s="316"/>
      <c r="B23" s="328" t="s">
        <v>233</v>
      </c>
      <c r="C23" s="117" t="s">
        <v>254</v>
      </c>
      <c r="D23" s="117" t="s">
        <v>255</v>
      </c>
      <c r="E23" s="117" t="s">
        <v>256</v>
      </c>
      <c r="F23" s="117" t="s">
        <v>257</v>
      </c>
      <c r="G23" s="128" t="s">
        <v>258</v>
      </c>
    </row>
    <row r="24" spans="1:7" ht="12.5" x14ac:dyDescent="0.25">
      <c r="A24" s="316"/>
      <c r="B24" s="329"/>
      <c r="C24" s="129" t="s">
        <v>259</v>
      </c>
      <c r="D24" s="121" t="s">
        <v>260</v>
      </c>
      <c r="E24" s="121" t="s">
        <v>261</v>
      </c>
      <c r="F24" s="121" t="s">
        <v>262</v>
      </c>
      <c r="G24" s="119"/>
    </row>
    <row r="25" spans="1:7" ht="12.5" x14ac:dyDescent="0.25">
      <c r="A25" s="316"/>
      <c r="B25" s="329"/>
      <c r="C25" s="121"/>
      <c r="D25" s="121" t="s">
        <v>263</v>
      </c>
      <c r="E25" s="121" t="s">
        <v>264</v>
      </c>
      <c r="F25" s="121" t="s">
        <v>265</v>
      </c>
      <c r="G25" s="121"/>
    </row>
    <row r="26" spans="1:7" ht="12.5" x14ac:dyDescent="0.25">
      <c r="A26" s="316"/>
      <c r="B26" s="331"/>
      <c r="C26" s="122"/>
      <c r="D26" s="122" t="s">
        <v>266</v>
      </c>
      <c r="E26" s="121" t="s">
        <v>267</v>
      </c>
      <c r="F26" s="122"/>
      <c r="G26" s="130"/>
    </row>
    <row r="27" spans="1:7" ht="12.5" x14ac:dyDescent="0.25">
      <c r="A27" s="110"/>
      <c r="B27" s="131"/>
      <c r="C27" s="132"/>
      <c r="D27" s="132"/>
      <c r="E27" s="132"/>
      <c r="F27" s="132"/>
      <c r="G27" s="132"/>
    </row>
  </sheetData>
  <mergeCells count="4">
    <mergeCell ref="A2:A13"/>
    <mergeCell ref="B10:B13"/>
    <mergeCell ref="A15:A26"/>
    <mergeCell ref="B23:B26"/>
  </mergeCells>
  <pageMargins left="0.7" right="0.7" top="0.75" bottom="0.75" header="0.3" footer="0.3"/>
  <tableParts count="2">
    <tablePart r:id="rId1"/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Q46"/>
  <sheetViews>
    <sheetView showGridLines="0" workbookViewId="0">
      <pane ySplit="1" topLeftCell="A15" activePane="bottomLeft" state="frozen"/>
      <selection pane="bottomLeft" activeCell="H30" sqref="H30:I30"/>
    </sheetView>
  </sheetViews>
  <sheetFormatPr defaultColWidth="12.54296875" defaultRowHeight="15.75" customHeight="1" x14ac:dyDescent="0.25"/>
  <cols>
    <col min="1" max="1" width="1.453125" customWidth="1"/>
    <col min="2" max="2" width="2.54296875" customWidth="1"/>
    <col min="3" max="3" width="35.1796875" customWidth="1"/>
    <col min="4" max="4" width="17.1796875" customWidth="1"/>
    <col min="5" max="5" width="18.453125" customWidth="1"/>
    <col min="6" max="6" width="23.54296875" customWidth="1"/>
    <col min="7" max="7" width="20.26953125" customWidth="1"/>
    <col min="8" max="8" width="21.81640625" customWidth="1"/>
    <col min="9" max="9" width="19.1796875" customWidth="1"/>
    <col min="10" max="10" width="19.54296875" customWidth="1"/>
    <col min="11" max="13" width="7.26953125" customWidth="1"/>
    <col min="14" max="14" width="8.54296875" customWidth="1"/>
    <col min="15" max="15" width="9.1796875" customWidth="1"/>
  </cols>
  <sheetData>
    <row r="1" spans="1:17" ht="21.5" x14ac:dyDescent="0.45">
      <c r="A1" s="187"/>
      <c r="B1" s="188" t="s">
        <v>268</v>
      </c>
      <c r="C1" s="187"/>
      <c r="D1" s="187"/>
      <c r="E1" s="187"/>
      <c r="F1" s="189"/>
      <c r="G1" s="187"/>
      <c r="H1" s="190"/>
      <c r="I1" s="187"/>
      <c r="J1" s="187"/>
      <c r="K1" s="187"/>
      <c r="L1" s="187"/>
      <c r="M1" s="187"/>
      <c r="N1" s="187"/>
    </row>
    <row r="2" spans="1:17" ht="11.25" customHeight="1" x14ac:dyDescent="0.25">
      <c r="A2" s="133"/>
      <c r="B2" s="134"/>
      <c r="C2" s="133"/>
      <c r="D2" s="133"/>
      <c r="E2" s="133"/>
      <c r="F2" s="133"/>
      <c r="G2" s="133"/>
      <c r="H2" s="134"/>
      <c r="I2" s="133"/>
      <c r="J2" s="133"/>
      <c r="K2" s="135"/>
      <c r="L2" s="133"/>
      <c r="M2" s="133"/>
      <c r="N2" s="133"/>
    </row>
    <row r="3" spans="1:17" ht="22" customHeight="1" x14ac:dyDescent="0.3">
      <c r="A3" s="133"/>
      <c r="B3" s="136"/>
      <c r="C3" s="183" t="s">
        <v>288</v>
      </c>
      <c r="D3" s="243" t="s">
        <v>325</v>
      </c>
      <c r="E3" s="192" t="s">
        <v>300</v>
      </c>
      <c r="F3" s="192" t="s">
        <v>301</v>
      </c>
      <c r="G3" s="191" t="s">
        <v>302</v>
      </c>
      <c r="H3" s="191" t="s">
        <v>303</v>
      </c>
      <c r="I3" s="191" t="s">
        <v>304</v>
      </c>
      <c r="J3" s="186"/>
      <c r="K3" s="138" t="s">
        <v>269</v>
      </c>
      <c r="L3" s="139" t="s">
        <v>270</v>
      </c>
      <c r="M3" s="139" t="s">
        <v>271</v>
      </c>
      <c r="N3" s="139" t="s">
        <v>272</v>
      </c>
      <c r="O3" s="139" t="s">
        <v>33</v>
      </c>
      <c r="Q3" s="133"/>
    </row>
    <row r="4" spans="1:17" ht="13" x14ac:dyDescent="0.3">
      <c r="A4" s="133"/>
      <c r="B4" s="136" t="s">
        <v>273</v>
      </c>
      <c r="C4" s="140" t="s">
        <v>325</v>
      </c>
      <c r="D4" s="141"/>
      <c r="E4" s="142" t="s">
        <v>432</v>
      </c>
      <c r="F4" s="142" t="s">
        <v>524</v>
      </c>
      <c r="G4" s="143" t="s">
        <v>446</v>
      </c>
      <c r="H4" s="143" t="s">
        <v>442</v>
      </c>
      <c r="I4" s="143" t="s">
        <v>364</v>
      </c>
      <c r="J4" s="184"/>
      <c r="K4" s="144" t="s">
        <v>77</v>
      </c>
      <c r="L4" s="145">
        <v>8</v>
      </c>
      <c r="M4" s="145">
        <v>0</v>
      </c>
      <c r="N4" s="145"/>
      <c r="O4" s="239">
        <v>1</v>
      </c>
      <c r="Q4" s="133"/>
    </row>
    <row r="5" spans="1:17" ht="13" x14ac:dyDescent="0.3">
      <c r="A5" s="133"/>
      <c r="B5" s="136"/>
      <c r="C5" s="140" t="s">
        <v>300</v>
      </c>
      <c r="D5" s="143" t="s">
        <v>425</v>
      </c>
      <c r="E5" s="141"/>
      <c r="F5" s="142" t="s">
        <v>503</v>
      </c>
      <c r="G5" s="143" t="s">
        <v>440</v>
      </c>
      <c r="H5" s="143" t="s">
        <v>371</v>
      </c>
      <c r="I5" s="143" t="s">
        <v>498</v>
      </c>
      <c r="J5" s="184"/>
      <c r="K5" s="144" t="s">
        <v>76</v>
      </c>
      <c r="L5" s="145">
        <v>6</v>
      </c>
      <c r="M5" s="145">
        <v>4</v>
      </c>
      <c r="N5" s="145"/>
      <c r="O5" s="239">
        <v>3</v>
      </c>
      <c r="Q5" s="133"/>
    </row>
    <row r="6" spans="1:17" ht="13" x14ac:dyDescent="0.3">
      <c r="A6" s="133"/>
      <c r="B6" s="136"/>
      <c r="C6" s="140" t="s">
        <v>301</v>
      </c>
      <c r="D6" s="143" t="s">
        <v>425</v>
      </c>
      <c r="E6" s="142" t="s">
        <v>419</v>
      </c>
      <c r="F6" s="141"/>
      <c r="G6" s="143" t="s">
        <v>368</v>
      </c>
      <c r="H6" s="143" t="s">
        <v>430</v>
      </c>
      <c r="I6" s="143" t="s">
        <v>394</v>
      </c>
      <c r="J6" s="184"/>
      <c r="K6" s="144" t="s">
        <v>77</v>
      </c>
      <c r="L6" s="145">
        <v>8</v>
      </c>
      <c r="M6" s="145"/>
      <c r="N6" s="145"/>
      <c r="O6" s="239">
        <v>2</v>
      </c>
      <c r="Q6" s="133"/>
    </row>
    <row r="7" spans="1:17" ht="13" x14ac:dyDescent="0.3">
      <c r="A7" s="133"/>
      <c r="B7" s="136"/>
      <c r="C7" s="140" t="s">
        <v>302</v>
      </c>
      <c r="D7" s="143" t="s">
        <v>502</v>
      </c>
      <c r="E7" s="142" t="s">
        <v>441</v>
      </c>
      <c r="F7" s="290" t="s">
        <v>461</v>
      </c>
      <c r="G7" s="184"/>
      <c r="H7" s="143" t="s">
        <v>532</v>
      </c>
      <c r="I7" s="143" t="s">
        <v>504</v>
      </c>
      <c r="J7" s="184"/>
      <c r="K7" s="144" t="s">
        <v>74</v>
      </c>
      <c r="L7" s="145">
        <v>2</v>
      </c>
      <c r="M7" s="145">
        <v>8</v>
      </c>
      <c r="N7" s="145"/>
      <c r="O7" s="239">
        <v>5</v>
      </c>
      <c r="Q7" s="133"/>
    </row>
    <row r="8" spans="1:17" ht="13" x14ac:dyDescent="0.3">
      <c r="A8" s="133"/>
      <c r="B8" s="136"/>
      <c r="C8" s="140" t="s">
        <v>303</v>
      </c>
      <c r="D8" s="143" t="s">
        <v>395</v>
      </c>
      <c r="E8" s="142" t="s">
        <v>385</v>
      </c>
      <c r="F8" s="290" t="s">
        <v>386</v>
      </c>
      <c r="G8" s="143" t="s">
        <v>521</v>
      </c>
      <c r="H8" s="184"/>
      <c r="I8" s="143" t="s">
        <v>504</v>
      </c>
      <c r="J8" s="184"/>
      <c r="K8" s="144" t="s">
        <v>75</v>
      </c>
      <c r="L8" s="145">
        <v>4</v>
      </c>
      <c r="M8" s="145">
        <v>6</v>
      </c>
      <c r="N8" s="145"/>
      <c r="O8" s="239">
        <v>4</v>
      </c>
      <c r="Q8" s="133"/>
    </row>
    <row r="9" spans="1:17" ht="13" x14ac:dyDescent="0.3">
      <c r="A9" s="133"/>
      <c r="B9" s="136"/>
      <c r="C9" s="140" t="s">
        <v>346</v>
      </c>
      <c r="D9" s="143" t="s">
        <v>384</v>
      </c>
      <c r="E9" s="142" t="s">
        <v>470</v>
      </c>
      <c r="F9" s="142" t="s">
        <v>379</v>
      </c>
      <c r="G9" s="293" t="s">
        <v>431</v>
      </c>
      <c r="H9" s="293" t="s">
        <v>447</v>
      </c>
      <c r="I9" s="146"/>
      <c r="J9" s="185"/>
      <c r="K9" s="144" t="s">
        <v>509</v>
      </c>
      <c r="L9" s="145">
        <v>1</v>
      </c>
      <c r="M9" s="145">
        <v>10</v>
      </c>
      <c r="N9" s="145"/>
      <c r="O9" s="239">
        <v>6</v>
      </c>
      <c r="Q9" s="133"/>
    </row>
    <row r="10" spans="1:17" ht="11.25" customHeight="1" x14ac:dyDescent="0.25">
      <c r="A10" s="133"/>
      <c r="B10" s="147"/>
      <c r="C10" s="133"/>
      <c r="D10" s="133"/>
      <c r="E10" s="133"/>
      <c r="F10" s="133"/>
      <c r="G10" s="133"/>
      <c r="H10" s="134"/>
      <c r="I10" s="133"/>
      <c r="J10" s="133"/>
      <c r="K10" s="135"/>
      <c r="L10" s="133"/>
      <c r="M10" s="133"/>
      <c r="N10" s="133"/>
    </row>
    <row r="11" spans="1:17" ht="23.5" customHeight="1" x14ac:dyDescent="0.3">
      <c r="A11" s="133"/>
      <c r="B11" s="136"/>
      <c r="C11" s="183" t="s">
        <v>289</v>
      </c>
      <c r="D11" s="191" t="str">
        <f>C12</f>
        <v>Arpi Sinha, FAN</v>
      </c>
      <c r="E11" s="192" t="str">
        <f>C13</f>
        <v>Maulik Jain, SEN</v>
      </c>
      <c r="F11" s="192" t="str">
        <f>C14</f>
        <v>Reanbert Valentino, HUM</v>
      </c>
      <c r="G11" s="191" t="s">
        <v>308</v>
      </c>
      <c r="H11" s="191" t="s">
        <v>309</v>
      </c>
      <c r="I11" s="191" t="s">
        <v>310</v>
      </c>
      <c r="J11" s="191" t="s">
        <v>320</v>
      </c>
      <c r="K11" s="138" t="s">
        <v>269</v>
      </c>
      <c r="L11" s="139" t="s">
        <v>270</v>
      </c>
      <c r="M11" s="139" t="s">
        <v>271</v>
      </c>
      <c r="N11" s="139" t="s">
        <v>272</v>
      </c>
      <c r="O11" s="139" t="s">
        <v>33</v>
      </c>
      <c r="Q11" s="133"/>
    </row>
    <row r="12" spans="1:17" ht="13" x14ac:dyDescent="0.3">
      <c r="A12" s="133"/>
      <c r="B12" s="136" t="s">
        <v>274</v>
      </c>
      <c r="C12" s="140" t="s">
        <v>305</v>
      </c>
      <c r="D12" s="141"/>
      <c r="E12" s="142" t="s">
        <v>435</v>
      </c>
      <c r="F12" s="142" t="s">
        <v>366</v>
      </c>
      <c r="G12" s="143" t="s">
        <v>516</v>
      </c>
      <c r="H12" s="143" t="s">
        <v>451</v>
      </c>
      <c r="I12" s="143" t="s">
        <v>393</v>
      </c>
      <c r="J12" s="143" t="s">
        <v>366</v>
      </c>
      <c r="K12" s="144" t="s">
        <v>78</v>
      </c>
      <c r="L12" s="145">
        <v>10</v>
      </c>
      <c r="M12" s="145"/>
      <c r="N12" s="145"/>
      <c r="O12" s="239">
        <v>1</v>
      </c>
      <c r="Q12" s="133"/>
    </row>
    <row r="13" spans="1:17" ht="13" x14ac:dyDescent="0.3">
      <c r="A13" s="133"/>
      <c r="B13" s="136"/>
      <c r="C13" s="140" t="s">
        <v>306</v>
      </c>
      <c r="D13" s="143" t="s">
        <v>427</v>
      </c>
      <c r="E13" s="141"/>
      <c r="F13" s="142" t="s">
        <v>522</v>
      </c>
      <c r="G13" s="143" t="s">
        <v>545</v>
      </c>
      <c r="H13" s="143" t="s">
        <v>412</v>
      </c>
      <c r="I13" s="143" t="s">
        <v>365</v>
      </c>
      <c r="J13" s="143" t="s">
        <v>504</v>
      </c>
      <c r="K13" s="144" t="s">
        <v>77</v>
      </c>
      <c r="L13" s="145">
        <v>8</v>
      </c>
      <c r="M13" s="145">
        <v>2</v>
      </c>
      <c r="N13" s="145"/>
      <c r="O13" s="239">
        <v>2</v>
      </c>
      <c r="Q13" s="133"/>
    </row>
    <row r="14" spans="1:17" ht="15" customHeight="1" x14ac:dyDescent="0.3">
      <c r="A14" s="133"/>
      <c r="B14" s="136"/>
      <c r="C14" s="140" t="s">
        <v>307</v>
      </c>
      <c r="D14" s="143" t="s">
        <v>382</v>
      </c>
      <c r="E14" s="142" t="s">
        <v>518</v>
      </c>
      <c r="F14" s="141"/>
      <c r="G14" s="143" t="s">
        <v>453</v>
      </c>
      <c r="H14" s="143" t="s">
        <v>370</v>
      </c>
      <c r="I14" s="143" t="s">
        <v>449</v>
      </c>
      <c r="J14" s="143" t="s">
        <v>397</v>
      </c>
      <c r="K14" s="144" t="s">
        <v>76</v>
      </c>
      <c r="L14" s="145">
        <v>6</v>
      </c>
      <c r="M14" s="145">
        <v>3</v>
      </c>
      <c r="N14" s="145"/>
      <c r="O14" s="239">
        <v>3</v>
      </c>
      <c r="Q14" s="133"/>
    </row>
    <row r="15" spans="1:17" ht="13" x14ac:dyDescent="0.3">
      <c r="A15" s="133"/>
      <c r="B15" s="136"/>
      <c r="C15" s="140" t="s">
        <v>308</v>
      </c>
      <c r="D15" s="143" t="s">
        <v>520</v>
      </c>
      <c r="E15" s="142" t="s">
        <v>542</v>
      </c>
      <c r="F15" s="290" t="s">
        <v>501</v>
      </c>
      <c r="G15" s="184"/>
      <c r="H15" s="143" t="s">
        <v>391</v>
      </c>
      <c r="I15" s="143" t="s">
        <v>458</v>
      </c>
      <c r="J15" s="143" t="s">
        <v>411</v>
      </c>
      <c r="K15" s="144" t="s">
        <v>75</v>
      </c>
      <c r="L15" s="145">
        <v>4</v>
      </c>
      <c r="M15" s="145">
        <v>6</v>
      </c>
      <c r="N15" s="145"/>
      <c r="O15" s="239">
        <v>4</v>
      </c>
      <c r="Q15" s="133"/>
    </row>
    <row r="16" spans="1:17" ht="13" x14ac:dyDescent="0.3">
      <c r="A16" s="133"/>
      <c r="B16" s="136"/>
      <c r="C16" s="140" t="s">
        <v>309</v>
      </c>
      <c r="D16" s="143" t="s">
        <v>450</v>
      </c>
      <c r="E16" s="142" t="s">
        <v>443</v>
      </c>
      <c r="F16" s="290" t="s">
        <v>381</v>
      </c>
      <c r="G16" s="143" t="s">
        <v>392</v>
      </c>
      <c r="H16" s="184"/>
      <c r="I16" s="143" t="s">
        <v>523</v>
      </c>
      <c r="J16" s="143" t="s">
        <v>459</v>
      </c>
      <c r="K16" s="144" t="s">
        <v>74</v>
      </c>
      <c r="L16" s="145">
        <v>2</v>
      </c>
      <c r="M16" s="145">
        <v>8</v>
      </c>
      <c r="N16" s="145"/>
      <c r="O16" s="239">
        <v>5</v>
      </c>
      <c r="Q16" s="133"/>
    </row>
    <row r="17" spans="1:17" ht="13" x14ac:dyDescent="0.3">
      <c r="A17" s="133"/>
      <c r="B17" s="136"/>
      <c r="C17" s="140" t="s">
        <v>310</v>
      </c>
      <c r="D17" s="143" t="s">
        <v>438</v>
      </c>
      <c r="E17" s="142" t="s">
        <v>383</v>
      </c>
      <c r="F17" s="290" t="s">
        <v>413</v>
      </c>
      <c r="G17" s="143" t="s">
        <v>429</v>
      </c>
      <c r="H17" s="143" t="s">
        <v>543</v>
      </c>
      <c r="I17" s="184"/>
      <c r="J17" s="143" t="s">
        <v>517</v>
      </c>
      <c r="K17" s="144" t="s">
        <v>74</v>
      </c>
      <c r="L17" s="145">
        <v>2</v>
      </c>
      <c r="M17" s="145">
        <v>8</v>
      </c>
      <c r="N17" s="145"/>
      <c r="O17" s="239">
        <v>5</v>
      </c>
      <c r="Q17" s="133"/>
    </row>
    <row r="18" spans="1:17" ht="13" x14ac:dyDescent="0.3">
      <c r="A18" s="133"/>
      <c r="B18" s="136"/>
      <c r="C18" s="140" t="s">
        <v>320</v>
      </c>
      <c r="D18" s="143" t="s">
        <v>382</v>
      </c>
      <c r="E18" s="142" t="s">
        <v>447</v>
      </c>
      <c r="F18" s="142" t="s">
        <v>437</v>
      </c>
      <c r="G18" s="293" t="s">
        <v>448</v>
      </c>
      <c r="H18" s="293" t="s">
        <v>460</v>
      </c>
      <c r="I18" s="293" t="s">
        <v>544</v>
      </c>
      <c r="J18" s="146"/>
      <c r="K18" s="144" t="s">
        <v>509</v>
      </c>
      <c r="L18" s="145">
        <v>1</v>
      </c>
      <c r="M18" s="145">
        <v>10</v>
      </c>
      <c r="N18" s="145"/>
      <c r="O18" s="239">
        <v>6</v>
      </c>
      <c r="Q18" s="133"/>
    </row>
    <row r="19" spans="1:17" ht="11.25" customHeight="1" x14ac:dyDescent="0.25">
      <c r="A19" s="133"/>
      <c r="B19" s="147"/>
      <c r="C19" s="133"/>
      <c r="D19" s="133"/>
      <c r="E19" s="133"/>
      <c r="F19" s="133"/>
      <c r="G19" s="133"/>
      <c r="H19" s="134"/>
      <c r="I19" s="133"/>
      <c r="J19" s="133"/>
      <c r="K19" s="135"/>
      <c r="L19" s="133"/>
      <c r="M19" s="133"/>
      <c r="N19" s="133"/>
    </row>
    <row r="20" spans="1:17" ht="34.5" customHeight="1" x14ac:dyDescent="0.45">
      <c r="A20" s="133"/>
      <c r="C20" s="150" t="s">
        <v>275</v>
      </c>
      <c r="D20" s="133"/>
      <c r="E20" s="133"/>
      <c r="F20" s="151"/>
      <c r="G20" s="133"/>
      <c r="H20" s="134"/>
      <c r="I20" s="133"/>
      <c r="J20" s="133"/>
      <c r="K20" s="135"/>
      <c r="L20" s="133"/>
      <c r="M20" s="152" t="s">
        <v>276</v>
      </c>
      <c r="N20" s="133"/>
    </row>
    <row r="21" spans="1:17" ht="14" x14ac:dyDescent="0.3">
      <c r="A21" s="133"/>
      <c r="B21" s="332" t="s">
        <v>185</v>
      </c>
      <c r="C21" s="333"/>
      <c r="D21" s="332" t="s">
        <v>201</v>
      </c>
      <c r="E21" s="333"/>
      <c r="F21" s="332" t="s">
        <v>219</v>
      </c>
      <c r="G21" s="333"/>
      <c r="H21" s="334" t="s">
        <v>277</v>
      </c>
      <c r="I21" s="333"/>
      <c r="J21" s="168"/>
      <c r="K21" s="168"/>
      <c r="L21" s="168"/>
      <c r="M21" s="133"/>
    </row>
    <row r="22" spans="1:17" ht="26.5" x14ac:dyDescent="0.25">
      <c r="A22" s="133"/>
      <c r="B22" s="169"/>
      <c r="C22" s="169"/>
      <c r="D22" s="170"/>
      <c r="E22" s="170"/>
      <c r="F22" s="170"/>
      <c r="G22" s="170"/>
      <c r="H22" s="171"/>
      <c r="I22" s="168"/>
      <c r="J22" s="168"/>
      <c r="K22" s="168"/>
      <c r="L22" s="168"/>
      <c r="M22" s="133"/>
    </row>
    <row r="23" spans="1:17" ht="15.5" x14ac:dyDescent="0.35">
      <c r="A23" s="133"/>
      <c r="B23" s="335"/>
      <c r="C23" s="336"/>
      <c r="D23" s="172"/>
      <c r="E23" s="172"/>
      <c r="F23" s="172"/>
      <c r="G23" s="172"/>
      <c r="H23" s="173"/>
      <c r="I23" s="174"/>
      <c r="J23" s="168"/>
      <c r="K23" s="168"/>
      <c r="L23" s="168"/>
      <c r="M23" s="133"/>
    </row>
    <row r="24" spans="1:17" ht="16" thickBot="1" x14ac:dyDescent="0.4">
      <c r="A24" s="133"/>
      <c r="B24" s="172"/>
      <c r="C24" s="175"/>
      <c r="D24" s="337" t="s">
        <v>325</v>
      </c>
      <c r="E24" s="338"/>
      <c r="F24" s="172"/>
      <c r="G24" s="172"/>
      <c r="H24" s="173"/>
      <c r="I24" s="174"/>
      <c r="J24" s="168"/>
      <c r="K24" s="168"/>
      <c r="L24" s="168"/>
      <c r="M24" s="133"/>
    </row>
    <row r="25" spans="1:17" ht="16" thickTop="1" x14ac:dyDescent="0.35">
      <c r="A25" s="133"/>
      <c r="B25" s="339"/>
      <c r="C25" s="336"/>
      <c r="D25" s="342" t="s">
        <v>294</v>
      </c>
      <c r="E25" s="344"/>
      <c r="F25" s="176"/>
      <c r="G25" s="172"/>
      <c r="H25" s="177"/>
      <c r="I25" s="172"/>
      <c r="J25" s="170"/>
      <c r="K25" s="170"/>
      <c r="L25" s="170"/>
      <c r="M25" s="133"/>
    </row>
    <row r="26" spans="1:17" ht="16" thickBot="1" x14ac:dyDescent="0.4">
      <c r="A26" s="133"/>
      <c r="B26" s="216"/>
      <c r="C26" s="175"/>
      <c r="D26" s="178"/>
      <c r="E26" s="178"/>
      <c r="F26" s="337" t="s">
        <v>325</v>
      </c>
      <c r="G26" s="338"/>
      <c r="H26" s="177"/>
      <c r="I26" s="172"/>
      <c r="J26" s="170"/>
      <c r="K26" s="170"/>
      <c r="L26" s="170"/>
      <c r="M26" s="133"/>
    </row>
    <row r="27" spans="1:17" ht="16.5" thickTop="1" thickBot="1" x14ac:dyDescent="0.4">
      <c r="A27" s="133"/>
      <c r="B27" s="340" t="s">
        <v>306</v>
      </c>
      <c r="C27" s="341"/>
      <c r="D27" s="172"/>
      <c r="E27" s="172"/>
      <c r="F27" s="346"/>
      <c r="G27" s="333"/>
      <c r="H27" s="179"/>
      <c r="I27" s="172"/>
      <c r="J27" s="170"/>
      <c r="K27" s="180"/>
      <c r="L27" s="170"/>
      <c r="M27" s="133"/>
    </row>
    <row r="28" spans="1:17" ht="16.5" thickTop="1" thickBot="1" x14ac:dyDescent="0.4">
      <c r="A28" s="133"/>
      <c r="B28" s="217"/>
      <c r="C28" s="218" t="s">
        <v>296</v>
      </c>
      <c r="D28" s="345"/>
      <c r="E28" s="338"/>
      <c r="F28" s="176"/>
      <c r="G28" s="172"/>
      <c r="H28" s="179"/>
      <c r="I28" s="172"/>
      <c r="J28" s="170"/>
      <c r="K28" s="170"/>
      <c r="L28" s="170"/>
      <c r="M28" s="133"/>
    </row>
    <row r="29" spans="1:17" ht="16.5" thickTop="1" thickBot="1" x14ac:dyDescent="0.4">
      <c r="A29" s="133"/>
      <c r="B29" s="340" t="s">
        <v>297</v>
      </c>
      <c r="C29" s="341"/>
      <c r="D29" s="346" t="s">
        <v>306</v>
      </c>
      <c r="E29" s="333"/>
      <c r="F29" s="172"/>
      <c r="G29" s="172"/>
      <c r="H29" s="179"/>
      <c r="I29" s="172"/>
      <c r="J29" s="170"/>
      <c r="K29" s="180"/>
      <c r="L29" s="170"/>
      <c r="M29" s="133"/>
    </row>
    <row r="30" spans="1:17" ht="16.5" thickTop="1" thickBot="1" x14ac:dyDescent="0.4">
      <c r="A30" s="133"/>
      <c r="B30" s="217"/>
      <c r="C30" s="218" t="s">
        <v>300</v>
      </c>
      <c r="D30" s="175"/>
      <c r="E30" s="172"/>
      <c r="F30" s="172"/>
      <c r="G30" s="172"/>
      <c r="H30" s="337" t="s">
        <v>325</v>
      </c>
      <c r="I30" s="338"/>
      <c r="J30" s="170"/>
      <c r="K30" s="170"/>
      <c r="L30" s="170"/>
      <c r="M30" s="133"/>
    </row>
    <row r="31" spans="1:17" ht="16" thickTop="1" x14ac:dyDescent="0.35">
      <c r="A31" s="133"/>
      <c r="B31" s="342"/>
      <c r="C31" s="343"/>
      <c r="D31" s="172"/>
      <c r="E31" s="172"/>
      <c r="F31" s="172"/>
      <c r="G31" s="172"/>
      <c r="H31" s="347"/>
      <c r="I31" s="333"/>
      <c r="J31" s="170"/>
      <c r="K31" s="170"/>
      <c r="L31" s="170"/>
      <c r="M31" s="133"/>
    </row>
    <row r="32" spans="1:17" ht="16" thickBot="1" x14ac:dyDescent="0.4">
      <c r="A32" s="133"/>
      <c r="B32" s="217"/>
      <c r="C32" s="218"/>
      <c r="D32" s="337" t="s">
        <v>305</v>
      </c>
      <c r="E32" s="338"/>
      <c r="F32" s="172"/>
      <c r="G32" s="172"/>
      <c r="H32" s="179"/>
      <c r="I32" s="172"/>
      <c r="J32" s="170"/>
      <c r="K32" s="170"/>
      <c r="L32" s="170"/>
      <c r="M32" s="133"/>
    </row>
    <row r="33" spans="1:14" ht="16" thickTop="1" x14ac:dyDescent="0.35">
      <c r="A33" s="133"/>
      <c r="B33" s="342"/>
      <c r="C33" s="343"/>
      <c r="D33" s="342" t="s">
        <v>295</v>
      </c>
      <c r="E33" s="344"/>
      <c r="F33" s="176"/>
      <c r="G33" s="172"/>
      <c r="H33" s="179"/>
      <c r="I33" s="172"/>
      <c r="J33" s="170"/>
      <c r="K33" s="170"/>
      <c r="L33" s="170"/>
      <c r="M33" s="133"/>
    </row>
    <row r="34" spans="1:14" ht="16" thickBot="1" x14ac:dyDescent="0.4">
      <c r="A34" s="133"/>
      <c r="B34" s="217"/>
      <c r="C34" s="218"/>
      <c r="D34" s="172"/>
      <c r="E34" s="172"/>
      <c r="F34" s="345"/>
      <c r="G34" s="338"/>
      <c r="H34" s="179"/>
      <c r="I34" s="172"/>
      <c r="J34" s="170"/>
      <c r="K34" s="170"/>
      <c r="L34" s="170"/>
      <c r="M34" s="133"/>
    </row>
    <row r="35" spans="1:14" ht="16.5" thickTop="1" thickBot="1" x14ac:dyDescent="0.4">
      <c r="A35" s="133"/>
      <c r="B35" s="340" t="s">
        <v>301</v>
      </c>
      <c r="C35" s="341"/>
      <c r="D35" s="172"/>
      <c r="E35" s="172"/>
      <c r="F35" s="337" t="s">
        <v>305</v>
      </c>
      <c r="G35" s="338"/>
      <c r="H35" s="177"/>
      <c r="I35" s="172"/>
      <c r="J35" s="170"/>
      <c r="K35" s="180"/>
      <c r="L35" s="170"/>
      <c r="M35" s="133"/>
    </row>
    <row r="36" spans="1:14" ht="16.5" thickTop="1" thickBot="1" x14ac:dyDescent="0.4">
      <c r="A36" s="133"/>
      <c r="B36" s="217"/>
      <c r="C36" s="218" t="s">
        <v>298</v>
      </c>
      <c r="D36" s="345"/>
      <c r="E36" s="338"/>
      <c r="F36" s="176"/>
      <c r="G36" s="172"/>
      <c r="H36" s="177"/>
      <c r="I36" s="172"/>
      <c r="J36" s="170"/>
      <c r="K36" s="170"/>
      <c r="L36" s="170"/>
      <c r="M36" s="133"/>
    </row>
    <row r="37" spans="1:14" ht="16.5" thickTop="1" thickBot="1" x14ac:dyDescent="0.4">
      <c r="A37" s="133"/>
      <c r="B37" s="340" t="s">
        <v>299</v>
      </c>
      <c r="C37" s="341"/>
      <c r="D37" s="346" t="s">
        <v>301</v>
      </c>
      <c r="E37" s="333"/>
      <c r="F37" s="172"/>
      <c r="G37" s="181"/>
      <c r="H37" s="182"/>
      <c r="I37" s="181"/>
      <c r="J37" s="170"/>
      <c r="K37" s="180"/>
      <c r="L37" s="170"/>
      <c r="M37" s="133"/>
    </row>
    <row r="38" spans="1:14" ht="16" thickTop="1" x14ac:dyDescent="0.35">
      <c r="A38" s="133"/>
      <c r="B38" s="217"/>
      <c r="C38" s="218" t="s">
        <v>310</v>
      </c>
      <c r="D38" s="172"/>
      <c r="E38" s="172"/>
      <c r="F38" s="172"/>
      <c r="G38" s="181"/>
      <c r="H38" s="182"/>
      <c r="I38" s="181"/>
      <c r="J38" s="170"/>
      <c r="K38" s="180"/>
      <c r="L38" s="170"/>
      <c r="M38" s="133"/>
    </row>
    <row r="39" spans="1:14" ht="7.5" customHeight="1" x14ac:dyDescent="0.25">
      <c r="A39" s="133"/>
      <c r="B39" s="133"/>
      <c r="C39" s="133"/>
      <c r="D39" s="133"/>
      <c r="E39" s="133"/>
      <c r="F39" s="133"/>
      <c r="G39" s="133"/>
      <c r="H39" s="134"/>
      <c r="I39" s="133"/>
      <c r="J39" s="133"/>
      <c r="K39" s="133"/>
      <c r="L39" s="133"/>
      <c r="M39" s="133"/>
      <c r="N39" s="133"/>
    </row>
    <row r="40" spans="1:14" ht="14" x14ac:dyDescent="0.3">
      <c r="A40" s="133"/>
      <c r="B40" s="153"/>
      <c r="C40" s="348" t="s">
        <v>213</v>
      </c>
      <c r="D40" s="316"/>
      <c r="E40" s="348" t="s">
        <v>278</v>
      </c>
      <c r="F40" s="316"/>
      <c r="G40" s="154"/>
      <c r="H40" s="153"/>
      <c r="I40" s="153"/>
      <c r="J40" s="153"/>
      <c r="K40" s="153"/>
      <c r="L40" s="153"/>
      <c r="M40" s="133"/>
    </row>
    <row r="41" spans="1:14" ht="12.5" x14ac:dyDescent="0.25">
      <c r="A41" s="133"/>
      <c r="B41" s="153"/>
      <c r="C41" s="153"/>
      <c r="D41" s="153"/>
      <c r="E41" s="153"/>
      <c r="F41" s="153"/>
      <c r="G41" s="154"/>
      <c r="H41" s="153"/>
      <c r="I41" s="153"/>
      <c r="J41" s="155"/>
      <c r="K41" s="153"/>
      <c r="L41" s="153"/>
      <c r="M41" s="133"/>
    </row>
    <row r="42" spans="1:14" ht="16" thickBot="1" x14ac:dyDescent="0.4">
      <c r="A42" s="133"/>
      <c r="B42" s="153"/>
      <c r="C42" s="349" t="s">
        <v>306</v>
      </c>
      <c r="D42" s="350"/>
      <c r="E42" s="153"/>
      <c r="F42" s="153"/>
      <c r="G42" s="154"/>
      <c r="H42" s="153"/>
      <c r="I42" s="153"/>
      <c r="J42" s="155"/>
      <c r="K42" s="153"/>
      <c r="L42" s="153"/>
      <c r="M42" s="133"/>
    </row>
    <row r="43" spans="1:14" ht="16.5" thickTop="1" thickBot="1" x14ac:dyDescent="0.4">
      <c r="A43" s="133"/>
      <c r="B43" s="153"/>
      <c r="C43" s="351" t="s">
        <v>279</v>
      </c>
      <c r="D43" s="316"/>
      <c r="E43" s="349" t="s">
        <v>301</v>
      </c>
      <c r="F43" s="375"/>
      <c r="G43" s="154"/>
      <c r="H43" s="153"/>
      <c r="I43" s="153"/>
      <c r="J43" s="153"/>
      <c r="K43" s="153"/>
      <c r="L43" s="153"/>
      <c r="M43" s="133"/>
    </row>
    <row r="44" spans="1:14" ht="16.5" thickTop="1" thickBot="1" x14ac:dyDescent="0.4">
      <c r="A44" s="133"/>
      <c r="B44" s="153"/>
      <c r="C44" s="349" t="s">
        <v>301</v>
      </c>
      <c r="D44" s="375"/>
      <c r="E44" s="156"/>
      <c r="F44" s="153"/>
      <c r="G44" s="154"/>
      <c r="H44" s="153"/>
      <c r="I44" s="153"/>
      <c r="J44" s="155"/>
      <c r="K44" s="153"/>
      <c r="L44" s="153"/>
      <c r="M44" s="133"/>
    </row>
    <row r="45" spans="1:14" ht="13" thickTop="1" x14ac:dyDescent="0.25">
      <c r="A45" s="133"/>
      <c r="B45" s="153"/>
      <c r="C45" s="351" t="s">
        <v>280</v>
      </c>
      <c r="D45" s="316"/>
      <c r="E45" s="153"/>
      <c r="F45" s="153"/>
      <c r="G45" s="154"/>
      <c r="H45" s="153"/>
      <c r="I45" s="153"/>
      <c r="J45" s="153"/>
      <c r="K45" s="153"/>
      <c r="L45" s="153"/>
      <c r="M45" s="133"/>
    </row>
    <row r="46" spans="1:14" ht="11.25" customHeight="1" x14ac:dyDescent="0.25">
      <c r="A46" s="133"/>
      <c r="B46" s="133"/>
      <c r="C46" s="133"/>
      <c r="D46" s="133"/>
      <c r="E46" s="133"/>
      <c r="F46" s="133"/>
      <c r="G46" s="133"/>
      <c r="H46" s="134"/>
      <c r="I46" s="133"/>
      <c r="J46" s="133"/>
      <c r="K46" s="133"/>
      <c r="L46" s="133"/>
      <c r="M46" s="133"/>
      <c r="N46" s="133"/>
    </row>
  </sheetData>
  <mergeCells count="33">
    <mergeCell ref="C43:D43"/>
    <mergeCell ref="E43:F43"/>
    <mergeCell ref="C44:D44"/>
    <mergeCell ref="C45:D45"/>
    <mergeCell ref="D29:E29"/>
    <mergeCell ref="D32:E32"/>
    <mergeCell ref="D33:E33"/>
    <mergeCell ref="F34:G34"/>
    <mergeCell ref="F35:G35"/>
    <mergeCell ref="D36:E36"/>
    <mergeCell ref="D37:E37"/>
    <mergeCell ref="H31:I31"/>
    <mergeCell ref="C40:D40"/>
    <mergeCell ref="E40:F40"/>
    <mergeCell ref="C42:D42"/>
    <mergeCell ref="B35:C35"/>
    <mergeCell ref="B37:C37"/>
    <mergeCell ref="F26:G26"/>
    <mergeCell ref="B27:C27"/>
    <mergeCell ref="F27:G27"/>
    <mergeCell ref="D28:E28"/>
    <mergeCell ref="H30:I30"/>
    <mergeCell ref="D24:E24"/>
    <mergeCell ref="B25:C25"/>
    <mergeCell ref="B29:C29"/>
    <mergeCell ref="B31:C31"/>
    <mergeCell ref="B33:C33"/>
    <mergeCell ref="D25:E25"/>
    <mergeCell ref="B21:C21"/>
    <mergeCell ref="D21:E21"/>
    <mergeCell ref="F21:G21"/>
    <mergeCell ref="H21:I21"/>
    <mergeCell ref="B23:C2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O43"/>
  <sheetViews>
    <sheetView showGridLines="0" topLeftCell="B1" workbookViewId="0">
      <pane ySplit="1" topLeftCell="A8" activePane="bottomLeft" state="frozen"/>
      <selection pane="bottomLeft" activeCell="H26" sqref="H26:I27"/>
    </sheetView>
  </sheetViews>
  <sheetFormatPr defaultColWidth="12.54296875" defaultRowHeight="15.75" customHeight="1" x14ac:dyDescent="0.25"/>
  <cols>
    <col min="1" max="1" width="1.453125" customWidth="1"/>
    <col min="2" max="2" width="2.54296875" customWidth="1"/>
    <col min="3" max="3" width="35.1796875" customWidth="1"/>
    <col min="4" max="4" width="18.54296875" customWidth="1"/>
    <col min="5" max="5" width="21.54296875" customWidth="1"/>
    <col min="6" max="6" width="18.1796875" customWidth="1"/>
    <col min="7" max="7" width="21.81640625" customWidth="1"/>
    <col min="8" max="8" width="18.54296875" customWidth="1"/>
    <col min="9" max="9" width="19.7265625" customWidth="1"/>
    <col min="10" max="13" width="7.26953125" customWidth="1"/>
    <col min="14" max="14" width="8.81640625" customWidth="1"/>
    <col min="15" max="15" width="1.453125" customWidth="1"/>
  </cols>
  <sheetData>
    <row r="1" spans="1:15" ht="21.5" x14ac:dyDescent="0.45">
      <c r="A1" s="187"/>
      <c r="B1" s="188" t="s">
        <v>281</v>
      </c>
      <c r="C1" s="187"/>
      <c r="D1" s="187"/>
      <c r="E1" s="187"/>
      <c r="F1" s="189"/>
      <c r="G1" s="187"/>
      <c r="H1" s="187"/>
      <c r="I1" s="187"/>
      <c r="J1" s="190"/>
      <c r="K1" s="187"/>
      <c r="L1" s="187"/>
      <c r="M1" s="187"/>
      <c r="N1" s="187"/>
      <c r="O1" s="187"/>
    </row>
    <row r="2" spans="1:15" ht="11.25" customHeight="1" x14ac:dyDescent="0.25">
      <c r="A2" s="133"/>
      <c r="B2" s="133"/>
      <c r="C2" s="133"/>
      <c r="D2" s="133"/>
      <c r="E2" s="133"/>
      <c r="F2" s="133"/>
      <c r="G2" s="133"/>
      <c r="H2" s="133"/>
      <c r="I2" s="133"/>
      <c r="J2" s="134"/>
      <c r="K2" s="133"/>
      <c r="L2" s="135"/>
      <c r="M2" s="133"/>
      <c r="N2" s="133"/>
      <c r="O2" s="133"/>
    </row>
    <row r="3" spans="1:15" ht="22" customHeight="1" x14ac:dyDescent="0.3">
      <c r="A3" s="133"/>
      <c r="B3" s="136"/>
      <c r="C3" s="183" t="s">
        <v>288</v>
      </c>
      <c r="D3" s="243" t="str">
        <f>C4</f>
        <v>Rachel Chan, HUM</v>
      </c>
      <c r="E3" s="244" t="str">
        <f>C5</f>
        <v>Samantha Darby, FAN</v>
      </c>
      <c r="F3" s="244" t="str">
        <f>C6</f>
        <v>Tiffany Amper, SEN</v>
      </c>
      <c r="G3" s="243" t="str">
        <f>C7</f>
        <v>Chelsea Kennedy, CAM</v>
      </c>
      <c r="H3" s="244" t="str">
        <f>C8</f>
        <v>Alyssa Gagne, BOR</v>
      </c>
      <c r="I3" s="207"/>
      <c r="J3" s="138" t="s">
        <v>269</v>
      </c>
      <c r="K3" s="139" t="s">
        <v>270</v>
      </c>
      <c r="L3" s="139" t="s">
        <v>271</v>
      </c>
      <c r="M3" s="139" t="s">
        <v>272</v>
      </c>
      <c r="N3" s="139" t="s">
        <v>33</v>
      </c>
      <c r="O3" s="133"/>
    </row>
    <row r="4" spans="1:15" ht="14" x14ac:dyDescent="0.3">
      <c r="A4" s="133"/>
      <c r="B4" s="136" t="s">
        <v>273</v>
      </c>
      <c r="C4" s="245" t="s">
        <v>311</v>
      </c>
      <c r="D4" s="141"/>
      <c r="E4" s="142" t="s">
        <v>368</v>
      </c>
      <c r="F4" s="142" t="s">
        <v>465</v>
      </c>
      <c r="G4" s="143" t="s">
        <v>537</v>
      </c>
      <c r="H4" s="142" t="s">
        <v>372</v>
      </c>
      <c r="I4" s="208"/>
      <c r="J4" s="144" t="s">
        <v>77</v>
      </c>
      <c r="K4" s="145">
        <v>8</v>
      </c>
      <c r="L4" s="145">
        <v>0</v>
      </c>
      <c r="M4" s="145"/>
      <c r="N4" s="240" t="s">
        <v>74</v>
      </c>
      <c r="O4" s="133"/>
    </row>
    <row r="5" spans="1:15" ht="14" x14ac:dyDescent="0.3">
      <c r="A5" s="133"/>
      <c r="B5" s="136"/>
      <c r="C5" s="245" t="s">
        <v>312</v>
      </c>
      <c r="D5" s="143" t="s">
        <v>386</v>
      </c>
      <c r="E5" s="141"/>
      <c r="F5" s="142" t="s">
        <v>426</v>
      </c>
      <c r="G5" s="143" t="s">
        <v>374</v>
      </c>
      <c r="H5" s="142" t="s">
        <v>400</v>
      </c>
      <c r="I5" s="208"/>
      <c r="J5" s="144" t="s">
        <v>76</v>
      </c>
      <c r="K5" s="145">
        <v>6</v>
      </c>
      <c r="L5" s="145">
        <v>2</v>
      </c>
      <c r="M5" s="145"/>
      <c r="N5" s="240" t="s">
        <v>75</v>
      </c>
      <c r="O5" s="133"/>
    </row>
    <row r="6" spans="1:15" ht="14" x14ac:dyDescent="0.3">
      <c r="A6" s="133"/>
      <c r="B6" s="136"/>
      <c r="C6" s="245" t="s">
        <v>313</v>
      </c>
      <c r="D6" s="143" t="s">
        <v>425</v>
      </c>
      <c r="E6" s="142" t="s">
        <v>462</v>
      </c>
      <c r="F6" s="141"/>
      <c r="G6" s="143" t="s">
        <v>401</v>
      </c>
      <c r="H6" s="142" t="s">
        <v>373</v>
      </c>
      <c r="I6" s="208"/>
      <c r="J6" s="144" t="s">
        <v>75</v>
      </c>
      <c r="K6" s="145">
        <v>4</v>
      </c>
      <c r="L6" s="145">
        <v>4</v>
      </c>
      <c r="M6" s="145"/>
      <c r="N6" s="240" t="s">
        <v>76</v>
      </c>
      <c r="O6" s="133"/>
    </row>
    <row r="7" spans="1:15" ht="14" x14ac:dyDescent="0.3">
      <c r="A7" s="133"/>
      <c r="B7" s="136"/>
      <c r="C7" s="245" t="s">
        <v>314</v>
      </c>
      <c r="D7" s="143" t="s">
        <v>526</v>
      </c>
      <c r="E7" s="142" t="s">
        <v>390</v>
      </c>
      <c r="F7" s="142" t="s">
        <v>455</v>
      </c>
      <c r="G7" s="146"/>
      <c r="H7" s="142" t="s">
        <v>435</v>
      </c>
      <c r="I7" s="208"/>
      <c r="J7" s="144" t="s">
        <v>75</v>
      </c>
      <c r="K7" s="145">
        <v>4</v>
      </c>
      <c r="L7" s="145">
        <v>4</v>
      </c>
      <c r="M7" s="145"/>
      <c r="N7" s="240" t="s">
        <v>77</v>
      </c>
      <c r="O7" s="133"/>
    </row>
    <row r="8" spans="1:15" ht="14" x14ac:dyDescent="0.3">
      <c r="A8" s="133"/>
      <c r="B8" s="147"/>
      <c r="C8" s="245" t="s">
        <v>321</v>
      </c>
      <c r="D8" s="143" t="s">
        <v>389</v>
      </c>
      <c r="E8" s="142" t="s">
        <v>456</v>
      </c>
      <c r="F8" s="142" t="s">
        <v>493</v>
      </c>
      <c r="G8" s="143" t="s">
        <v>427</v>
      </c>
      <c r="H8" s="141"/>
      <c r="I8" s="208"/>
      <c r="J8" s="144" t="s">
        <v>509</v>
      </c>
      <c r="K8" s="145">
        <v>0</v>
      </c>
      <c r="L8" s="145">
        <v>6</v>
      </c>
      <c r="M8" s="145"/>
      <c r="N8" s="240" t="s">
        <v>78</v>
      </c>
      <c r="O8" s="133"/>
    </row>
    <row r="9" spans="1:15" ht="11.25" customHeight="1" x14ac:dyDescent="0.25">
      <c r="A9" s="133"/>
      <c r="B9" s="136"/>
      <c r="C9" s="133"/>
      <c r="D9" s="133"/>
      <c r="E9" s="133"/>
      <c r="F9" s="133"/>
      <c r="G9" s="133"/>
      <c r="H9" s="133"/>
      <c r="I9" s="133"/>
      <c r="J9" s="134"/>
      <c r="K9" s="133"/>
      <c r="L9" s="135"/>
      <c r="M9" s="133"/>
      <c r="N9" s="133"/>
      <c r="O9" s="133"/>
    </row>
    <row r="10" spans="1:15" ht="22" customHeight="1" x14ac:dyDescent="0.3">
      <c r="A10" s="133"/>
      <c r="B10" s="136"/>
      <c r="C10" s="137" t="s">
        <v>315</v>
      </c>
      <c r="D10" s="191" t="str">
        <f>C11</f>
        <v>Elena Meng, HUM</v>
      </c>
      <c r="E10" s="192" t="str">
        <f>C12</f>
        <v>Chincco Lai, SEN</v>
      </c>
      <c r="F10" s="192" t="str">
        <f>C13</f>
        <v>Shubhi Yadav, CON</v>
      </c>
      <c r="G10" s="191" t="str">
        <f>C14</f>
        <v>Rejoice Nwokedi, FAN</v>
      </c>
      <c r="H10" s="192" t="str">
        <f>C15</f>
        <v>Alexa Clark, CAM</v>
      </c>
      <c r="I10" s="192" t="str">
        <f>C16</f>
        <v>Mackenzie Pilon, BOR</v>
      </c>
      <c r="J10" s="138" t="s">
        <v>269</v>
      </c>
      <c r="K10" s="139" t="s">
        <v>270</v>
      </c>
      <c r="L10" s="139" t="s">
        <v>271</v>
      </c>
      <c r="M10" s="139" t="s">
        <v>272</v>
      </c>
      <c r="N10" s="139" t="s">
        <v>33</v>
      </c>
      <c r="O10" s="133"/>
    </row>
    <row r="11" spans="1:15" ht="14" x14ac:dyDescent="0.3">
      <c r="A11" s="133"/>
      <c r="B11" s="136" t="s">
        <v>274</v>
      </c>
      <c r="C11" s="245" t="s">
        <v>316</v>
      </c>
      <c r="D11" s="141"/>
      <c r="E11" s="142" t="s">
        <v>463</v>
      </c>
      <c r="F11" s="283" t="s">
        <v>360</v>
      </c>
      <c r="G11" s="143" t="s">
        <v>538</v>
      </c>
      <c r="H11" s="142" t="s">
        <v>398</v>
      </c>
      <c r="I11" s="142" t="s">
        <v>367</v>
      </c>
      <c r="J11" s="144" t="s">
        <v>76</v>
      </c>
      <c r="K11" s="145">
        <v>6</v>
      </c>
      <c r="L11" s="145">
        <v>1</v>
      </c>
      <c r="M11" s="145"/>
      <c r="N11" s="239">
        <v>3</v>
      </c>
      <c r="O11" s="133"/>
    </row>
    <row r="12" spans="1:15" ht="14" x14ac:dyDescent="0.3">
      <c r="A12" s="133"/>
      <c r="B12" s="136"/>
      <c r="C12" s="245" t="s">
        <v>317</v>
      </c>
      <c r="D12" s="143" t="s">
        <v>464</v>
      </c>
      <c r="E12" s="141"/>
      <c r="F12" s="283" t="s">
        <v>360</v>
      </c>
      <c r="G12" s="143" t="s">
        <v>452</v>
      </c>
      <c r="H12" s="142" t="s">
        <v>369</v>
      </c>
      <c r="I12" s="142" t="s">
        <v>432</v>
      </c>
      <c r="J12" s="144" t="s">
        <v>77</v>
      </c>
      <c r="K12" s="145">
        <v>8</v>
      </c>
      <c r="L12" s="145">
        <v>1</v>
      </c>
      <c r="M12" s="145"/>
      <c r="N12" s="239">
        <v>1</v>
      </c>
      <c r="O12" s="133"/>
    </row>
    <row r="13" spans="1:15" ht="14" x14ac:dyDescent="0.3">
      <c r="A13" s="133"/>
      <c r="B13" s="147"/>
      <c r="C13" s="284" t="s">
        <v>318</v>
      </c>
      <c r="D13" s="282" t="s">
        <v>360</v>
      </c>
      <c r="E13" s="283" t="s">
        <v>360</v>
      </c>
      <c r="F13" s="273"/>
      <c r="G13" s="282" t="s">
        <v>360</v>
      </c>
      <c r="H13" s="283" t="s">
        <v>360</v>
      </c>
      <c r="I13" s="283" t="s">
        <v>360</v>
      </c>
      <c r="J13" s="280"/>
      <c r="K13" s="281"/>
      <c r="L13" s="281"/>
      <c r="M13" s="281"/>
      <c r="N13" s="239"/>
      <c r="O13" s="133"/>
    </row>
    <row r="14" spans="1:15" ht="14" x14ac:dyDescent="0.3">
      <c r="A14" s="133"/>
      <c r="B14" s="136"/>
      <c r="C14" s="245" t="s">
        <v>323</v>
      </c>
      <c r="D14" s="143" t="s">
        <v>539</v>
      </c>
      <c r="E14" s="142" t="s">
        <v>410</v>
      </c>
      <c r="F14" s="283" t="s">
        <v>360</v>
      </c>
      <c r="G14" s="146"/>
      <c r="H14" s="142" t="s">
        <v>426</v>
      </c>
      <c r="I14" s="142" t="s">
        <v>399</v>
      </c>
      <c r="J14" s="144" t="s">
        <v>76</v>
      </c>
      <c r="K14" s="145">
        <v>6</v>
      </c>
      <c r="L14" s="145">
        <v>4</v>
      </c>
      <c r="M14" s="145"/>
      <c r="N14" s="239">
        <v>2</v>
      </c>
      <c r="O14" s="133"/>
    </row>
    <row r="15" spans="1:15" ht="14" x14ac:dyDescent="0.3">
      <c r="A15" s="133"/>
      <c r="B15" s="136"/>
      <c r="C15" s="245" t="s">
        <v>319</v>
      </c>
      <c r="D15" s="143" t="s">
        <v>377</v>
      </c>
      <c r="E15" s="142" t="s">
        <v>388</v>
      </c>
      <c r="F15" s="283" t="s">
        <v>360</v>
      </c>
      <c r="G15" s="143" t="s">
        <v>462</v>
      </c>
      <c r="H15" s="141"/>
      <c r="I15" s="142" t="s">
        <v>435</v>
      </c>
      <c r="J15" s="144" t="s">
        <v>509</v>
      </c>
      <c r="K15" s="145">
        <v>0</v>
      </c>
      <c r="L15" s="145">
        <v>6</v>
      </c>
      <c r="M15" s="145"/>
      <c r="N15" s="239">
        <v>4</v>
      </c>
      <c r="O15" s="133"/>
    </row>
    <row r="16" spans="1:15" ht="13" customHeight="1" x14ac:dyDescent="0.3">
      <c r="A16" s="133"/>
      <c r="B16" s="136"/>
      <c r="C16" s="245" t="s">
        <v>322</v>
      </c>
      <c r="D16" s="143" t="s">
        <v>540</v>
      </c>
      <c r="E16" s="142" t="s">
        <v>425</v>
      </c>
      <c r="F16" s="283" t="s">
        <v>360</v>
      </c>
      <c r="G16" s="143" t="s">
        <v>454</v>
      </c>
      <c r="H16" s="143" t="s">
        <v>427</v>
      </c>
      <c r="I16" s="141"/>
      <c r="J16" s="144" t="s">
        <v>509</v>
      </c>
      <c r="K16" s="145">
        <v>0</v>
      </c>
      <c r="L16" s="145">
        <v>8</v>
      </c>
      <c r="M16" s="145"/>
      <c r="N16" s="239">
        <v>4</v>
      </c>
      <c r="O16" s="133"/>
    </row>
    <row r="17" spans="1:15" ht="34.5" customHeight="1" x14ac:dyDescent="0.45">
      <c r="A17" s="133"/>
      <c r="C17" s="150" t="s">
        <v>275</v>
      </c>
      <c r="D17" s="133"/>
      <c r="E17" s="133"/>
      <c r="F17" s="151"/>
      <c r="G17" s="133"/>
      <c r="H17" s="133"/>
      <c r="I17" s="133"/>
      <c r="J17" s="134"/>
      <c r="K17" s="133"/>
      <c r="L17" s="135"/>
      <c r="M17" s="133"/>
      <c r="N17" s="152" t="s">
        <v>276</v>
      </c>
      <c r="O17" s="133"/>
    </row>
    <row r="18" spans="1:15" ht="14" x14ac:dyDescent="0.3">
      <c r="A18" s="133"/>
      <c r="B18" s="353" t="s">
        <v>185</v>
      </c>
      <c r="C18" s="311"/>
      <c r="D18" s="353" t="s">
        <v>201</v>
      </c>
      <c r="E18" s="311"/>
      <c r="F18" s="353" t="s">
        <v>219</v>
      </c>
      <c r="G18" s="311"/>
      <c r="H18" s="354" t="s">
        <v>277</v>
      </c>
      <c r="I18" s="311"/>
      <c r="J18" s="193"/>
      <c r="K18" s="194"/>
      <c r="L18" s="194"/>
      <c r="M18" s="194"/>
      <c r="N18" s="194"/>
      <c r="O18" s="133"/>
    </row>
    <row r="19" spans="1:15" ht="26.5" x14ac:dyDescent="0.25">
      <c r="A19" s="133"/>
      <c r="B19" s="195"/>
      <c r="C19" s="195"/>
      <c r="D19" s="196"/>
      <c r="E19" s="196"/>
      <c r="F19" s="196"/>
      <c r="G19" s="196"/>
      <c r="H19" s="194"/>
      <c r="I19" s="194"/>
      <c r="J19" s="197"/>
      <c r="K19" s="194"/>
      <c r="L19" s="194"/>
      <c r="M19" s="194"/>
      <c r="N19" s="194"/>
      <c r="O19" s="133"/>
    </row>
    <row r="20" spans="1:15" ht="15.5" x14ac:dyDescent="0.35">
      <c r="A20" s="133"/>
      <c r="B20" s="355"/>
      <c r="C20" s="356"/>
      <c r="D20" s="198"/>
      <c r="E20" s="198"/>
      <c r="F20" s="198"/>
      <c r="G20" s="198"/>
      <c r="H20" s="199"/>
      <c r="I20" s="199"/>
      <c r="J20" s="200"/>
      <c r="K20" s="199"/>
      <c r="L20" s="194"/>
      <c r="M20" s="194"/>
      <c r="N20" s="194"/>
      <c r="O20" s="133"/>
    </row>
    <row r="21" spans="1:15" ht="16" thickBot="1" x14ac:dyDescent="0.4">
      <c r="A21" s="133"/>
      <c r="B21" s="198"/>
      <c r="C21" s="215"/>
      <c r="D21" s="357" t="s">
        <v>311</v>
      </c>
      <c r="E21" s="358"/>
      <c r="F21" s="198"/>
      <c r="G21" s="198"/>
      <c r="H21" s="199"/>
      <c r="I21" s="199"/>
      <c r="J21" s="200"/>
      <c r="K21" s="199"/>
      <c r="L21" s="194"/>
      <c r="M21" s="194"/>
      <c r="N21" s="194"/>
      <c r="O21" s="133"/>
    </row>
    <row r="22" spans="1:15" ht="16" thickTop="1" x14ac:dyDescent="0.35">
      <c r="A22" s="133"/>
      <c r="B22" s="359"/>
      <c r="C22" s="356"/>
      <c r="D22" s="362" t="s">
        <v>294</v>
      </c>
      <c r="E22" s="363"/>
      <c r="F22" s="201"/>
      <c r="G22" s="198"/>
      <c r="H22" s="198"/>
      <c r="I22" s="198"/>
      <c r="J22" s="202"/>
      <c r="K22" s="203"/>
      <c r="L22" s="196"/>
      <c r="M22" s="196"/>
      <c r="N22" s="196"/>
      <c r="O22" s="133"/>
    </row>
    <row r="23" spans="1:15" ht="16" thickBot="1" x14ac:dyDescent="0.4">
      <c r="A23" s="133"/>
      <c r="B23" s="198"/>
      <c r="C23" s="215"/>
      <c r="D23" s="204"/>
      <c r="E23" s="204"/>
      <c r="F23" s="357" t="s">
        <v>311</v>
      </c>
      <c r="G23" s="358"/>
      <c r="H23" s="198"/>
      <c r="I23" s="198"/>
      <c r="J23" s="202"/>
      <c r="K23" s="203"/>
      <c r="L23" s="196"/>
      <c r="M23" s="196"/>
      <c r="N23" s="196"/>
      <c r="O23" s="133"/>
    </row>
    <row r="24" spans="1:15" ht="16.5" thickTop="1" thickBot="1" x14ac:dyDescent="0.4">
      <c r="A24" s="133"/>
      <c r="B24" s="357" t="s">
        <v>323</v>
      </c>
      <c r="C24" s="358"/>
      <c r="D24" s="198"/>
      <c r="E24" s="198"/>
      <c r="F24" s="365"/>
      <c r="G24" s="311"/>
      <c r="H24" s="201"/>
      <c r="I24" s="198"/>
      <c r="J24" s="202"/>
      <c r="K24" s="203"/>
      <c r="L24" s="205"/>
      <c r="M24" s="196"/>
      <c r="N24" s="196"/>
      <c r="O24" s="133"/>
    </row>
    <row r="25" spans="1:15" ht="16.5" thickTop="1" thickBot="1" x14ac:dyDescent="0.4">
      <c r="A25" s="133"/>
      <c r="B25" s="198"/>
      <c r="C25" s="214" t="s">
        <v>296</v>
      </c>
      <c r="D25" s="364"/>
      <c r="E25" s="358"/>
      <c r="F25" s="201"/>
      <c r="G25" s="198"/>
      <c r="H25" s="201"/>
      <c r="I25" s="198"/>
      <c r="J25" s="202"/>
      <c r="K25" s="203"/>
      <c r="L25" s="196"/>
      <c r="M25" s="196"/>
      <c r="N25" s="196"/>
      <c r="O25" s="133"/>
    </row>
    <row r="26" spans="1:15" ht="16.5" thickTop="1" thickBot="1" x14ac:dyDescent="0.4">
      <c r="A26" s="133"/>
      <c r="B26" s="360" t="s">
        <v>297</v>
      </c>
      <c r="C26" s="361"/>
      <c r="D26" s="365" t="s">
        <v>316</v>
      </c>
      <c r="E26" s="311"/>
      <c r="F26" s="198"/>
      <c r="G26" s="198"/>
      <c r="H26" s="365" t="s">
        <v>311</v>
      </c>
      <c r="I26" s="311"/>
      <c r="J26" s="202"/>
      <c r="K26" s="203"/>
      <c r="L26" s="205"/>
      <c r="M26" s="196"/>
      <c r="N26" s="196"/>
      <c r="O26" s="133"/>
    </row>
    <row r="27" spans="1:15" ht="16.5" thickTop="1" thickBot="1" x14ac:dyDescent="0.4">
      <c r="A27" s="133"/>
      <c r="B27" s="198"/>
      <c r="C27" s="214" t="s">
        <v>313</v>
      </c>
      <c r="D27" s="198"/>
      <c r="E27" s="198"/>
      <c r="F27" s="198"/>
      <c r="G27" s="198"/>
      <c r="H27" s="366"/>
      <c r="I27" s="358"/>
      <c r="J27" s="196"/>
      <c r="K27" s="196"/>
      <c r="L27" s="196"/>
      <c r="M27" s="196"/>
      <c r="N27" s="196"/>
      <c r="O27" s="133"/>
    </row>
    <row r="28" spans="1:15" ht="16" thickTop="1" x14ac:dyDescent="0.35">
      <c r="A28" s="133"/>
      <c r="B28" s="359"/>
      <c r="C28" s="356"/>
      <c r="D28" s="198"/>
      <c r="E28" s="198"/>
      <c r="F28" s="198"/>
      <c r="G28" s="198"/>
      <c r="H28" s="365"/>
      <c r="I28" s="311"/>
      <c r="J28" s="198"/>
      <c r="K28" s="198"/>
      <c r="L28" s="196"/>
      <c r="M28" s="196"/>
      <c r="N28" s="196"/>
      <c r="O28" s="133"/>
    </row>
    <row r="29" spans="1:15" ht="16" thickBot="1" x14ac:dyDescent="0.4">
      <c r="A29" s="133"/>
      <c r="B29" s="198"/>
      <c r="C29" s="215"/>
      <c r="D29" s="357" t="s">
        <v>317</v>
      </c>
      <c r="E29" s="358"/>
      <c r="F29" s="198"/>
      <c r="G29" s="198"/>
      <c r="H29" s="201"/>
      <c r="I29" s="198"/>
      <c r="J29" s="202"/>
      <c r="K29" s="203"/>
      <c r="L29" s="196"/>
      <c r="M29" s="196"/>
      <c r="N29" s="196"/>
      <c r="O29" s="133"/>
    </row>
    <row r="30" spans="1:15" ht="16" thickTop="1" x14ac:dyDescent="0.35">
      <c r="A30" s="133"/>
      <c r="B30" s="359"/>
      <c r="C30" s="356"/>
      <c r="D30" s="362" t="s">
        <v>295</v>
      </c>
      <c r="E30" s="363"/>
      <c r="F30" s="201"/>
      <c r="G30" s="198"/>
      <c r="H30" s="201"/>
      <c r="I30" s="198"/>
      <c r="J30" s="202"/>
      <c r="K30" s="203"/>
      <c r="L30" s="196"/>
      <c r="M30" s="196"/>
      <c r="N30" s="196"/>
      <c r="O30" s="133"/>
    </row>
    <row r="31" spans="1:15" ht="16" thickBot="1" x14ac:dyDescent="0.4">
      <c r="A31" s="133"/>
      <c r="B31" s="198"/>
      <c r="C31" s="215"/>
      <c r="D31" s="198"/>
      <c r="E31" s="198"/>
      <c r="F31" s="364"/>
      <c r="G31" s="358"/>
      <c r="H31" s="201"/>
      <c r="I31" s="198"/>
      <c r="J31" s="202"/>
      <c r="K31" s="203"/>
      <c r="L31" s="196"/>
      <c r="M31" s="196"/>
      <c r="N31" s="196"/>
      <c r="O31" s="133"/>
    </row>
    <row r="32" spans="1:15" ht="16.5" thickTop="1" thickBot="1" x14ac:dyDescent="0.4">
      <c r="A32" s="133"/>
      <c r="B32" s="367" t="s">
        <v>312</v>
      </c>
      <c r="C32" s="368"/>
      <c r="D32" s="198"/>
      <c r="E32" s="198"/>
      <c r="F32" s="357" t="s">
        <v>317</v>
      </c>
      <c r="G32" s="358"/>
      <c r="H32" s="198"/>
      <c r="I32" s="198"/>
      <c r="J32" s="202"/>
      <c r="K32" s="203"/>
      <c r="L32" s="205"/>
      <c r="M32" s="196"/>
      <c r="N32" s="196"/>
      <c r="O32" s="133"/>
    </row>
    <row r="33" spans="1:15" ht="16.5" thickTop="1" thickBot="1" x14ac:dyDescent="0.4">
      <c r="A33" s="133"/>
      <c r="B33" s="198"/>
      <c r="C33" s="214" t="s">
        <v>298</v>
      </c>
      <c r="D33" s="364"/>
      <c r="E33" s="358"/>
      <c r="F33" s="201"/>
      <c r="G33" s="198"/>
      <c r="H33" s="198"/>
      <c r="I33" s="198"/>
      <c r="J33" s="202"/>
      <c r="K33" s="203"/>
      <c r="L33" s="196"/>
      <c r="M33" s="196"/>
      <c r="N33" s="196"/>
      <c r="O33" s="133"/>
    </row>
    <row r="34" spans="1:15" ht="16.5" thickTop="1" thickBot="1" x14ac:dyDescent="0.4">
      <c r="A34" s="133"/>
      <c r="B34" s="360" t="s">
        <v>299</v>
      </c>
      <c r="C34" s="361"/>
      <c r="D34" s="365" t="s">
        <v>313</v>
      </c>
      <c r="E34" s="311"/>
      <c r="F34" s="198"/>
      <c r="G34" s="203"/>
      <c r="H34" s="203"/>
      <c r="I34" s="203"/>
      <c r="J34" s="206"/>
      <c r="K34" s="203"/>
      <c r="L34" s="205"/>
      <c r="M34" s="196"/>
      <c r="N34" s="196"/>
      <c r="O34" s="133"/>
    </row>
    <row r="35" spans="1:15" ht="16" thickTop="1" x14ac:dyDescent="0.35">
      <c r="A35" s="133"/>
      <c r="B35" s="198"/>
      <c r="C35" s="306" t="s">
        <v>316</v>
      </c>
      <c r="D35" s="198"/>
      <c r="E35" s="198"/>
      <c r="F35" s="198"/>
      <c r="G35" s="203"/>
      <c r="H35" s="203"/>
      <c r="I35" s="203"/>
      <c r="J35" s="206"/>
      <c r="K35" s="203"/>
      <c r="L35" s="205"/>
      <c r="M35" s="196"/>
      <c r="N35" s="196"/>
      <c r="O35" s="133"/>
    </row>
    <row r="36" spans="1:15" ht="7.5" customHeight="1" x14ac:dyDescent="0.25">
      <c r="A36" s="133"/>
      <c r="B36" s="133"/>
      <c r="C36" s="133"/>
      <c r="D36" s="133"/>
      <c r="E36" s="133"/>
      <c r="F36" s="133"/>
      <c r="G36" s="133"/>
      <c r="H36" s="133"/>
      <c r="I36" s="133"/>
      <c r="J36" s="134"/>
      <c r="K36" s="133"/>
      <c r="L36" s="133"/>
      <c r="M36" s="133"/>
      <c r="N36" s="133"/>
      <c r="O36" s="133"/>
    </row>
    <row r="37" spans="1:15" ht="14" x14ac:dyDescent="0.3">
      <c r="A37" s="133"/>
      <c r="B37" s="153"/>
      <c r="C37" s="348" t="s">
        <v>213</v>
      </c>
      <c r="D37" s="316"/>
      <c r="E37" s="348" t="s">
        <v>278</v>
      </c>
      <c r="F37" s="316"/>
      <c r="G37" s="153"/>
      <c r="H37" s="153"/>
      <c r="I37" s="154"/>
      <c r="J37" s="153"/>
      <c r="K37" s="153"/>
      <c r="L37" s="153"/>
      <c r="M37" s="153"/>
      <c r="N37" s="219"/>
    </row>
    <row r="38" spans="1:15" ht="12.5" x14ac:dyDescent="0.25">
      <c r="A38" s="133"/>
      <c r="B38" s="153"/>
      <c r="C38" s="153"/>
      <c r="D38" s="153"/>
      <c r="E38" s="153"/>
      <c r="F38" s="153"/>
      <c r="G38" s="153"/>
      <c r="H38" s="153"/>
      <c r="I38" s="154"/>
      <c r="J38" s="153"/>
      <c r="K38" s="155"/>
      <c r="L38" s="153"/>
      <c r="M38" s="153"/>
      <c r="N38" s="219"/>
    </row>
    <row r="39" spans="1:15" ht="16" thickBot="1" x14ac:dyDescent="0.4">
      <c r="A39" s="133"/>
      <c r="B39" s="153"/>
      <c r="C39" s="349" t="s">
        <v>316</v>
      </c>
      <c r="D39" s="349"/>
      <c r="E39" s="153"/>
      <c r="F39" s="153"/>
      <c r="G39" s="153"/>
      <c r="H39" s="153"/>
      <c r="I39" s="154"/>
      <c r="J39" s="153"/>
      <c r="K39" s="155"/>
      <c r="L39" s="153"/>
      <c r="M39" s="153"/>
      <c r="N39" s="219"/>
    </row>
    <row r="40" spans="1:15" ht="16.5" thickTop="1" thickBot="1" x14ac:dyDescent="0.4">
      <c r="A40" s="133"/>
      <c r="B40" s="153"/>
      <c r="C40" s="351" t="s">
        <v>279</v>
      </c>
      <c r="D40" s="316"/>
      <c r="E40" s="352"/>
      <c r="F40" s="350"/>
      <c r="G40" s="153"/>
      <c r="H40" s="153"/>
      <c r="I40" s="154"/>
      <c r="J40" s="153"/>
      <c r="K40" s="153"/>
      <c r="L40" s="153"/>
      <c r="M40" s="153"/>
      <c r="N40" s="219"/>
    </row>
    <row r="41" spans="1:15" ht="16.5" thickTop="1" thickBot="1" x14ac:dyDescent="0.4">
      <c r="A41" s="133"/>
      <c r="B41" s="153"/>
      <c r="C41" s="349" t="s">
        <v>313</v>
      </c>
      <c r="D41" s="350"/>
      <c r="E41" s="156"/>
      <c r="F41" s="153"/>
      <c r="G41" s="153"/>
      <c r="H41" s="153"/>
      <c r="I41" s="154"/>
      <c r="J41" s="153"/>
      <c r="K41" s="155"/>
      <c r="L41" s="153"/>
      <c r="M41" s="153"/>
      <c r="N41" s="219"/>
    </row>
    <row r="42" spans="1:15" ht="13" thickTop="1" x14ac:dyDescent="0.25">
      <c r="A42" s="133"/>
      <c r="B42" s="153"/>
      <c r="C42" s="351" t="s">
        <v>280</v>
      </c>
      <c r="D42" s="316"/>
      <c r="E42" s="153"/>
      <c r="F42" s="153"/>
      <c r="G42" s="153"/>
      <c r="H42" s="153"/>
      <c r="I42" s="154"/>
      <c r="J42" s="153"/>
      <c r="K42" s="153"/>
      <c r="L42" s="153"/>
      <c r="M42" s="153"/>
      <c r="N42" s="219"/>
    </row>
    <row r="43" spans="1:15" ht="11.25" customHeight="1" x14ac:dyDescent="0.25">
      <c r="A43" s="133"/>
      <c r="B43" s="133"/>
      <c r="C43" s="133"/>
      <c r="D43" s="133"/>
      <c r="E43" s="133"/>
      <c r="F43" s="133"/>
      <c r="G43" s="133"/>
      <c r="H43" s="133"/>
      <c r="I43" s="133"/>
      <c r="J43" s="134"/>
      <c r="K43" s="133"/>
      <c r="L43" s="133"/>
      <c r="M43" s="133"/>
      <c r="N43" s="133"/>
      <c r="O43" s="133"/>
    </row>
  </sheetData>
  <mergeCells count="33">
    <mergeCell ref="C40:D40"/>
    <mergeCell ref="E40:F40"/>
    <mergeCell ref="C41:D41"/>
    <mergeCell ref="C42:D42"/>
    <mergeCell ref="D26:E26"/>
    <mergeCell ref="D29:E29"/>
    <mergeCell ref="D30:E30"/>
    <mergeCell ref="F31:G31"/>
    <mergeCell ref="F32:G32"/>
    <mergeCell ref="D33:E33"/>
    <mergeCell ref="D34:E34"/>
    <mergeCell ref="H28:I28"/>
    <mergeCell ref="C37:D37"/>
    <mergeCell ref="E37:F37"/>
    <mergeCell ref="C39:D39"/>
    <mergeCell ref="B32:C32"/>
    <mergeCell ref="B34:C34"/>
    <mergeCell ref="F23:G23"/>
    <mergeCell ref="B24:C24"/>
    <mergeCell ref="F24:G24"/>
    <mergeCell ref="D25:E25"/>
    <mergeCell ref="H26:I27"/>
    <mergeCell ref="D21:E21"/>
    <mergeCell ref="B22:C22"/>
    <mergeCell ref="B26:C26"/>
    <mergeCell ref="B28:C28"/>
    <mergeCell ref="B30:C30"/>
    <mergeCell ref="D22:E22"/>
    <mergeCell ref="B18:C18"/>
    <mergeCell ref="D18:E18"/>
    <mergeCell ref="F18:G18"/>
    <mergeCell ref="H18:I18"/>
    <mergeCell ref="B20:C20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P34"/>
  <sheetViews>
    <sheetView showGridLines="0" workbookViewId="0">
      <pane ySplit="1" topLeftCell="A7" activePane="bottomLeft" state="frozen"/>
      <selection pane="bottomLeft" activeCell="F19" sqref="F19:G19"/>
    </sheetView>
  </sheetViews>
  <sheetFormatPr defaultColWidth="12.54296875" defaultRowHeight="15.75" customHeight="1" x14ac:dyDescent="0.25"/>
  <cols>
    <col min="1" max="1" width="1.453125" customWidth="1"/>
    <col min="2" max="2" width="2.54296875" customWidth="1"/>
    <col min="3" max="3" width="35.1796875" customWidth="1"/>
    <col min="4" max="4" width="28.453125" customWidth="1"/>
    <col min="5" max="5" width="23.81640625" customWidth="1"/>
    <col min="6" max="6" width="21.81640625" customWidth="1"/>
    <col min="7" max="7" width="21.7265625" customWidth="1"/>
    <col min="8" max="8" width="26.1796875" customWidth="1"/>
    <col min="9" max="9" width="22.453125" customWidth="1"/>
    <col min="10" max="13" width="7.26953125" customWidth="1"/>
    <col min="14" max="14" width="8.1796875" customWidth="1"/>
  </cols>
  <sheetData>
    <row r="1" spans="1:16" ht="21.5" x14ac:dyDescent="0.45">
      <c r="A1" s="187"/>
      <c r="B1" s="188" t="s">
        <v>283</v>
      </c>
      <c r="C1" s="187"/>
      <c r="D1" s="187"/>
      <c r="E1" s="187"/>
      <c r="F1" s="189"/>
      <c r="G1" s="187"/>
      <c r="H1" s="190"/>
      <c r="I1" s="190"/>
      <c r="J1" s="187"/>
      <c r="K1" s="187"/>
      <c r="L1" s="187"/>
      <c r="M1" s="187"/>
      <c r="N1" s="187"/>
    </row>
    <row r="2" spans="1:16" ht="11.25" customHeight="1" x14ac:dyDescent="0.25">
      <c r="A2" s="133"/>
      <c r="B2" s="133"/>
      <c r="C2" s="133"/>
      <c r="D2" s="133"/>
      <c r="E2" s="133"/>
      <c r="F2" s="133"/>
      <c r="G2" s="133"/>
      <c r="H2" s="134"/>
      <c r="I2" s="134"/>
      <c r="J2" s="133"/>
      <c r="K2" s="135"/>
      <c r="L2" s="133"/>
      <c r="M2" s="133"/>
      <c r="N2" s="133"/>
    </row>
    <row r="3" spans="1:16" ht="34" customHeight="1" x14ac:dyDescent="0.3">
      <c r="A3" s="133"/>
      <c r="C3" s="137"/>
      <c r="D3" s="191" t="str">
        <f>C4</f>
        <v>V. Somaroo &amp; M. Mercier, BOR</v>
      </c>
      <c r="E3" s="192" t="str">
        <f>C5</f>
        <v>A. Janybek &amp; A. Kai, CON</v>
      </c>
      <c r="F3" s="192" t="str">
        <f>C6</f>
        <v>T. Vaidya &amp; N. Kim, FAN</v>
      </c>
      <c r="G3" s="191" t="str">
        <f>C7</f>
        <v>S. Wu &amp; S. Joshi, HUM</v>
      </c>
      <c r="H3" s="209" t="str">
        <f>C8</f>
        <v>S. Godek &amp; L. Goldsack, LAM</v>
      </c>
      <c r="I3" s="209" t="s">
        <v>337</v>
      </c>
      <c r="J3" s="138" t="s">
        <v>269</v>
      </c>
      <c r="K3" s="139" t="s">
        <v>270</v>
      </c>
      <c r="L3" s="139" t="s">
        <v>271</v>
      </c>
      <c r="M3" s="139" t="s">
        <v>272</v>
      </c>
      <c r="N3" s="139" t="s">
        <v>33</v>
      </c>
      <c r="O3" s="133"/>
    </row>
    <row r="4" spans="1:16" ht="13" x14ac:dyDescent="0.3">
      <c r="A4" s="133"/>
      <c r="C4" s="140" t="s">
        <v>333</v>
      </c>
      <c r="D4" s="146"/>
      <c r="E4" s="142" t="s">
        <v>530</v>
      </c>
      <c r="F4" s="142" t="s">
        <v>415</v>
      </c>
      <c r="G4" s="143" t="s">
        <v>425</v>
      </c>
      <c r="H4" s="148" t="s">
        <v>471</v>
      </c>
      <c r="I4" s="148" t="s">
        <v>375</v>
      </c>
      <c r="J4" s="144" t="s">
        <v>509</v>
      </c>
      <c r="K4" s="145">
        <v>1</v>
      </c>
      <c r="L4" s="145">
        <v>8</v>
      </c>
      <c r="M4" s="145"/>
      <c r="N4" s="239">
        <v>6</v>
      </c>
      <c r="O4" s="133"/>
    </row>
    <row r="5" spans="1:16" ht="13" x14ac:dyDescent="0.3">
      <c r="A5" s="133"/>
      <c r="C5" s="140" t="s">
        <v>363</v>
      </c>
      <c r="D5" s="143" t="s">
        <v>533</v>
      </c>
      <c r="E5" s="141"/>
      <c r="F5" s="142" t="s">
        <v>506</v>
      </c>
      <c r="G5" s="143" t="s">
        <v>388</v>
      </c>
      <c r="H5" s="148" t="s">
        <v>416</v>
      </c>
      <c r="I5" s="148" t="s">
        <v>508</v>
      </c>
      <c r="J5" s="144" t="s">
        <v>74</v>
      </c>
      <c r="K5" s="145">
        <v>2</v>
      </c>
      <c r="L5" s="145">
        <v>6</v>
      </c>
      <c r="M5" s="145"/>
      <c r="N5" s="239">
        <v>5</v>
      </c>
      <c r="O5" s="133"/>
    </row>
    <row r="6" spans="1:16" ht="13" x14ac:dyDescent="0.3">
      <c r="A6" s="133"/>
      <c r="C6" s="140" t="s">
        <v>334</v>
      </c>
      <c r="D6" s="143" t="s">
        <v>477</v>
      </c>
      <c r="E6" s="142" t="s">
        <v>376</v>
      </c>
      <c r="F6" s="141"/>
      <c r="G6" s="143" t="s">
        <v>535</v>
      </c>
      <c r="H6" s="148" t="s">
        <v>507</v>
      </c>
      <c r="I6" s="148" t="s">
        <v>409</v>
      </c>
      <c r="J6" s="144" t="s">
        <v>76</v>
      </c>
      <c r="K6" s="145">
        <v>7</v>
      </c>
      <c r="L6" s="145">
        <v>2</v>
      </c>
      <c r="M6" s="145"/>
      <c r="N6" s="239">
        <v>3</v>
      </c>
      <c r="O6" s="133"/>
    </row>
    <row r="7" spans="1:16" ht="13" x14ac:dyDescent="0.3">
      <c r="A7" s="133"/>
      <c r="C7" s="140" t="s">
        <v>335</v>
      </c>
      <c r="D7" s="143" t="s">
        <v>432</v>
      </c>
      <c r="E7" s="142" t="s">
        <v>369</v>
      </c>
      <c r="F7" s="142" t="s">
        <v>527</v>
      </c>
      <c r="G7" s="146"/>
      <c r="H7" s="148" t="s">
        <v>373</v>
      </c>
      <c r="I7" s="148" t="s">
        <v>420</v>
      </c>
      <c r="J7" s="144" t="s">
        <v>77</v>
      </c>
      <c r="K7" s="145">
        <v>8</v>
      </c>
      <c r="L7" s="145">
        <v>1</v>
      </c>
      <c r="M7" s="145"/>
      <c r="N7" s="239">
        <v>1</v>
      </c>
      <c r="O7" s="133"/>
    </row>
    <row r="8" spans="1:16" ht="13" x14ac:dyDescent="0.3">
      <c r="A8" s="133"/>
      <c r="C8" s="140" t="s">
        <v>336</v>
      </c>
      <c r="D8" s="143" t="s">
        <v>405</v>
      </c>
      <c r="E8" s="142" t="s">
        <v>475</v>
      </c>
      <c r="F8" s="142" t="s">
        <v>467</v>
      </c>
      <c r="G8" s="143" t="s">
        <v>493</v>
      </c>
      <c r="H8" s="149"/>
      <c r="I8" s="294" t="s">
        <v>534</v>
      </c>
      <c r="J8" s="144" t="s">
        <v>75</v>
      </c>
      <c r="K8" s="145">
        <v>4</v>
      </c>
      <c r="L8" s="145">
        <v>6</v>
      </c>
      <c r="M8" s="145"/>
      <c r="N8" s="239">
        <v>4</v>
      </c>
      <c r="O8" s="133"/>
    </row>
    <row r="9" spans="1:16" ht="13" x14ac:dyDescent="0.3">
      <c r="A9" s="133"/>
      <c r="C9" s="140" t="s">
        <v>337</v>
      </c>
      <c r="D9" s="293" t="s">
        <v>505</v>
      </c>
      <c r="E9" s="142" t="s">
        <v>466</v>
      </c>
      <c r="F9" s="142" t="s">
        <v>469</v>
      </c>
      <c r="G9" s="143" t="s">
        <v>476</v>
      </c>
      <c r="H9" s="144" t="s">
        <v>528</v>
      </c>
      <c r="I9" s="213"/>
      <c r="J9" s="144" t="s">
        <v>77</v>
      </c>
      <c r="K9" s="145">
        <v>9</v>
      </c>
      <c r="L9" s="145">
        <v>3</v>
      </c>
      <c r="M9" s="145"/>
      <c r="N9" s="239">
        <v>2</v>
      </c>
      <c r="P9" s="133"/>
    </row>
    <row r="10" spans="1:16" ht="34.5" customHeight="1" x14ac:dyDescent="0.45">
      <c r="A10" s="133"/>
      <c r="C10" s="150" t="s">
        <v>275</v>
      </c>
      <c r="D10" s="133"/>
      <c r="E10" s="133"/>
      <c r="F10" s="151"/>
      <c r="G10" s="133"/>
      <c r="H10" s="134"/>
      <c r="I10" s="134"/>
      <c r="J10" s="133"/>
      <c r="K10" s="135"/>
      <c r="L10" s="133"/>
      <c r="M10" s="152" t="s">
        <v>276</v>
      </c>
      <c r="N10" s="133"/>
    </row>
    <row r="11" spans="1:16" ht="14" x14ac:dyDescent="0.3">
      <c r="A11" s="133"/>
      <c r="B11" s="353" t="s">
        <v>201</v>
      </c>
      <c r="C11" s="311"/>
      <c r="D11" s="353" t="s">
        <v>219</v>
      </c>
      <c r="E11" s="311"/>
      <c r="F11" s="369" t="s">
        <v>277</v>
      </c>
      <c r="G11" s="311"/>
      <c r="H11" s="194"/>
      <c r="I11" s="133"/>
    </row>
    <row r="12" spans="1:16" ht="13" x14ac:dyDescent="0.25">
      <c r="A12" s="133"/>
      <c r="B12" s="196"/>
      <c r="C12" s="196"/>
      <c r="D12" s="196"/>
      <c r="E12" s="196"/>
      <c r="F12" s="197"/>
      <c r="G12" s="197"/>
      <c r="H12" s="194"/>
      <c r="I12" s="133"/>
    </row>
    <row r="13" spans="1:16" ht="16" thickBot="1" x14ac:dyDescent="0.4">
      <c r="A13" s="133"/>
      <c r="B13" s="357" t="s">
        <v>335</v>
      </c>
      <c r="C13" s="358"/>
      <c r="D13" s="198"/>
      <c r="E13" s="198"/>
      <c r="F13" s="200"/>
      <c r="G13" s="200"/>
      <c r="H13" s="194"/>
      <c r="I13" s="133"/>
    </row>
    <row r="14" spans="1:16" ht="16" thickTop="1" x14ac:dyDescent="0.35">
      <c r="A14" s="133"/>
      <c r="B14" s="370" t="s">
        <v>290</v>
      </c>
      <c r="C14" s="363"/>
      <c r="D14" s="201"/>
      <c r="E14" s="198"/>
      <c r="F14" s="202"/>
      <c r="G14" s="202"/>
      <c r="H14" s="194"/>
      <c r="I14" s="133"/>
    </row>
    <row r="15" spans="1:16" ht="16" thickBot="1" x14ac:dyDescent="0.4">
      <c r="A15" s="133"/>
      <c r="B15" s="204"/>
      <c r="C15" s="204"/>
      <c r="D15" s="357" t="s">
        <v>335</v>
      </c>
      <c r="E15" s="358"/>
      <c r="F15" s="202"/>
      <c r="G15" s="202"/>
      <c r="H15" s="196"/>
      <c r="I15" s="133"/>
    </row>
    <row r="16" spans="1:16" ht="16" thickTop="1" x14ac:dyDescent="0.35">
      <c r="A16" s="133"/>
      <c r="B16" s="198"/>
      <c r="C16" s="198"/>
      <c r="D16" s="365"/>
      <c r="E16" s="311"/>
      <c r="F16" s="210"/>
      <c r="G16" s="202"/>
      <c r="H16" s="196"/>
      <c r="I16" s="133"/>
    </row>
    <row r="17" spans="1:9" ht="16" thickBot="1" x14ac:dyDescent="0.4">
      <c r="A17" s="133"/>
      <c r="B17" s="364" t="s">
        <v>336</v>
      </c>
      <c r="C17" s="358"/>
      <c r="D17" s="201"/>
      <c r="E17" s="198"/>
      <c r="F17" s="210"/>
      <c r="G17" s="202"/>
      <c r="H17" s="196"/>
      <c r="I17" s="133"/>
    </row>
    <row r="18" spans="1:9" ht="16" thickTop="1" x14ac:dyDescent="0.35">
      <c r="A18" s="133"/>
      <c r="B18" s="371" t="s">
        <v>291</v>
      </c>
      <c r="C18" s="363"/>
      <c r="D18" s="198"/>
      <c r="E18" s="198"/>
      <c r="F18" s="210"/>
      <c r="G18" s="202"/>
      <c r="H18" s="196"/>
      <c r="I18" s="133"/>
    </row>
    <row r="19" spans="1:9" ht="16" thickBot="1" x14ac:dyDescent="0.4">
      <c r="A19" s="133"/>
      <c r="B19" s="198"/>
      <c r="C19" s="198"/>
      <c r="D19" s="198"/>
      <c r="E19" s="198"/>
      <c r="F19" s="372" t="s">
        <v>335</v>
      </c>
      <c r="G19" s="358"/>
      <c r="H19" s="196"/>
      <c r="I19" s="133"/>
    </row>
    <row r="20" spans="1:9" ht="16" thickTop="1" x14ac:dyDescent="0.35">
      <c r="A20" s="133"/>
      <c r="B20" s="198"/>
      <c r="C20" s="198"/>
      <c r="D20" s="198"/>
      <c r="E20" s="198"/>
      <c r="F20" s="373"/>
      <c r="G20" s="311"/>
      <c r="H20" s="196"/>
      <c r="I20" s="133"/>
    </row>
    <row r="21" spans="1:9" ht="16" thickBot="1" x14ac:dyDescent="0.4">
      <c r="A21" s="133"/>
      <c r="B21" s="364" t="s">
        <v>337</v>
      </c>
      <c r="C21" s="358"/>
      <c r="D21" s="198"/>
      <c r="E21" s="198"/>
      <c r="F21" s="210"/>
      <c r="G21" s="202"/>
      <c r="H21" s="196"/>
      <c r="I21" s="133"/>
    </row>
    <row r="22" spans="1:9" ht="16" thickTop="1" x14ac:dyDescent="0.35">
      <c r="A22" s="133"/>
      <c r="B22" s="371" t="s">
        <v>292</v>
      </c>
      <c r="C22" s="363"/>
      <c r="D22" s="201"/>
      <c r="E22" s="198"/>
      <c r="F22" s="210"/>
      <c r="G22" s="202"/>
      <c r="H22" s="196"/>
      <c r="I22" s="133"/>
    </row>
    <row r="23" spans="1:9" ht="16" thickBot="1" x14ac:dyDescent="0.4">
      <c r="A23" s="133"/>
      <c r="B23" s="198"/>
      <c r="C23" s="198"/>
      <c r="D23" s="364"/>
      <c r="E23" s="358"/>
      <c r="F23" s="210"/>
      <c r="G23" s="202"/>
      <c r="H23" s="196"/>
      <c r="I23" s="133"/>
    </row>
    <row r="24" spans="1:9" ht="16.5" thickTop="1" thickBot="1" x14ac:dyDescent="0.4">
      <c r="A24" s="133"/>
      <c r="B24" s="198"/>
      <c r="C24" s="198"/>
      <c r="D24" s="364" t="s">
        <v>337</v>
      </c>
      <c r="E24" s="358"/>
      <c r="F24" s="202"/>
      <c r="G24" s="202"/>
      <c r="H24" s="196"/>
      <c r="I24" s="133"/>
    </row>
    <row r="25" spans="1:9" ht="16.5" thickTop="1" thickBot="1" x14ac:dyDescent="0.4">
      <c r="A25" s="133"/>
      <c r="B25" s="357" t="s">
        <v>334</v>
      </c>
      <c r="C25" s="358"/>
      <c r="D25" s="201"/>
      <c r="E25" s="198"/>
      <c r="F25" s="202"/>
      <c r="G25" s="202"/>
      <c r="H25" s="196"/>
      <c r="I25" s="133"/>
    </row>
    <row r="26" spans="1:9" ht="13.5" thickTop="1" x14ac:dyDescent="0.3">
      <c r="A26" s="133"/>
      <c r="B26" s="370" t="s">
        <v>293</v>
      </c>
      <c r="C26" s="363"/>
      <c r="D26" s="211"/>
      <c r="E26" s="196"/>
      <c r="F26" s="212"/>
      <c r="G26" s="212"/>
      <c r="H26" s="196"/>
      <c r="I26" s="133"/>
    </row>
    <row r="27" spans="1:9" ht="7.5" customHeight="1" x14ac:dyDescent="0.25">
      <c r="A27" s="133"/>
      <c r="B27" s="133"/>
      <c r="C27" s="133"/>
      <c r="D27" s="133"/>
      <c r="E27" s="133"/>
      <c r="F27" s="134"/>
      <c r="G27" s="134"/>
      <c r="H27" s="133"/>
      <c r="I27" s="133"/>
    </row>
    <row r="28" spans="1:9" ht="14" x14ac:dyDescent="0.3">
      <c r="A28" s="133"/>
      <c r="B28" s="348" t="s">
        <v>213</v>
      </c>
      <c r="C28" s="316"/>
      <c r="D28" s="348" t="s">
        <v>278</v>
      </c>
      <c r="E28" s="316"/>
      <c r="F28" s="154"/>
      <c r="G28" s="154"/>
      <c r="H28" s="153"/>
      <c r="I28" s="133"/>
    </row>
    <row r="29" spans="1:9" ht="12.5" x14ac:dyDescent="0.25">
      <c r="A29" s="133"/>
      <c r="B29" s="153"/>
      <c r="C29" s="153"/>
      <c r="D29" s="153"/>
      <c r="E29" s="153"/>
      <c r="F29" s="154"/>
      <c r="G29" s="154"/>
      <c r="H29" s="153"/>
      <c r="I29" s="133"/>
    </row>
    <row r="30" spans="1:9" ht="16" thickBot="1" x14ac:dyDescent="0.4">
      <c r="A30" s="133"/>
      <c r="B30" s="349" t="s">
        <v>336</v>
      </c>
      <c r="C30" s="350"/>
      <c r="D30" s="153"/>
      <c r="E30" s="153"/>
      <c r="F30" s="154"/>
      <c r="G30" s="154"/>
      <c r="H30" s="153"/>
      <c r="I30" s="133"/>
    </row>
    <row r="31" spans="1:9" ht="16.5" thickTop="1" thickBot="1" x14ac:dyDescent="0.4">
      <c r="A31" s="133"/>
      <c r="B31" s="351" t="s">
        <v>279</v>
      </c>
      <c r="C31" s="316"/>
      <c r="D31" s="352" t="s">
        <v>334</v>
      </c>
      <c r="E31" s="350"/>
      <c r="F31" s="154"/>
      <c r="G31" s="154"/>
      <c r="H31" s="153"/>
      <c r="I31" s="133"/>
    </row>
    <row r="32" spans="1:9" ht="16.5" thickTop="1" thickBot="1" x14ac:dyDescent="0.4">
      <c r="A32" s="133"/>
      <c r="B32" s="349" t="s">
        <v>334</v>
      </c>
      <c r="C32" s="350"/>
      <c r="D32" s="156"/>
      <c r="E32" s="153"/>
      <c r="F32" s="154"/>
      <c r="G32" s="154"/>
      <c r="H32" s="153"/>
      <c r="I32" s="133"/>
    </row>
    <row r="33" spans="1:14" ht="13" thickTop="1" x14ac:dyDescent="0.25">
      <c r="A33" s="133"/>
      <c r="B33" s="351" t="s">
        <v>280</v>
      </c>
      <c r="C33" s="316"/>
      <c r="D33" s="153"/>
      <c r="E33" s="153"/>
      <c r="F33" s="154"/>
      <c r="G33" s="154"/>
      <c r="H33" s="153"/>
      <c r="I33" s="133"/>
    </row>
    <row r="34" spans="1:14" ht="11.25" customHeight="1" x14ac:dyDescent="0.25">
      <c r="A34" s="133"/>
      <c r="B34" s="133"/>
      <c r="C34" s="133"/>
      <c r="D34" s="133"/>
      <c r="E34" s="133"/>
      <c r="F34" s="133"/>
      <c r="G34" s="133"/>
      <c r="H34" s="134"/>
      <c r="I34" s="134"/>
      <c r="J34" s="133"/>
      <c r="K34" s="133"/>
      <c r="L34" s="133"/>
      <c r="M34" s="133"/>
      <c r="N34" s="133"/>
    </row>
  </sheetData>
  <mergeCells count="24">
    <mergeCell ref="D23:E23"/>
    <mergeCell ref="B31:C31"/>
    <mergeCell ref="B32:C32"/>
    <mergeCell ref="B33:C33"/>
    <mergeCell ref="D24:E24"/>
    <mergeCell ref="B25:C25"/>
    <mergeCell ref="B26:C26"/>
    <mergeCell ref="B28:C28"/>
    <mergeCell ref="D28:E28"/>
    <mergeCell ref="B30:C30"/>
    <mergeCell ref="D31:E31"/>
    <mergeCell ref="B21:C21"/>
    <mergeCell ref="B22:C22"/>
    <mergeCell ref="B18:C18"/>
    <mergeCell ref="F19:G19"/>
    <mergeCell ref="F20:G20"/>
    <mergeCell ref="F11:G11"/>
    <mergeCell ref="B13:C13"/>
    <mergeCell ref="B14:C14"/>
    <mergeCell ref="B17:C17"/>
    <mergeCell ref="D15:E15"/>
    <mergeCell ref="D16:E16"/>
    <mergeCell ref="B11:C11"/>
    <mergeCell ref="D11:E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Q35"/>
  <sheetViews>
    <sheetView showGridLines="0" workbookViewId="0">
      <pane ySplit="1" topLeftCell="A2" activePane="bottomLeft" state="frozen"/>
      <selection pane="bottomLeft" activeCell="D32" sqref="D32:E32"/>
    </sheetView>
  </sheetViews>
  <sheetFormatPr defaultColWidth="12.54296875" defaultRowHeight="15.75" customHeight="1" x14ac:dyDescent="0.25"/>
  <cols>
    <col min="1" max="1" width="1.453125" customWidth="1"/>
    <col min="2" max="2" width="2.54296875" customWidth="1"/>
    <col min="3" max="3" width="35.1796875" customWidth="1"/>
    <col min="4" max="4" width="24.1796875" customWidth="1"/>
    <col min="5" max="5" width="29.81640625" customWidth="1"/>
    <col min="6" max="6" width="23.26953125" customWidth="1"/>
    <col min="7" max="7" width="22.1796875" customWidth="1"/>
    <col min="8" max="8" width="31.1796875" customWidth="1"/>
    <col min="9" max="9" width="22.81640625" customWidth="1"/>
    <col min="10" max="10" width="18.453125" customWidth="1"/>
    <col min="11" max="13" width="7.26953125" customWidth="1"/>
    <col min="14" max="14" width="8.81640625" customWidth="1"/>
    <col min="15" max="15" width="8.26953125" customWidth="1"/>
  </cols>
  <sheetData>
    <row r="1" spans="1:17" ht="21.5" x14ac:dyDescent="0.45">
      <c r="A1" s="187"/>
      <c r="B1" s="188" t="s">
        <v>282</v>
      </c>
      <c r="C1" s="187"/>
      <c r="D1" s="187"/>
      <c r="E1" s="187"/>
      <c r="F1" s="189"/>
      <c r="G1" s="187"/>
      <c r="H1" s="190"/>
      <c r="I1" s="190"/>
      <c r="J1" s="187"/>
      <c r="K1" s="187"/>
      <c r="L1" s="187"/>
      <c r="M1" s="187"/>
      <c r="N1" s="187"/>
    </row>
    <row r="2" spans="1:17" ht="11.25" customHeight="1" x14ac:dyDescent="0.25">
      <c r="A2" s="133"/>
      <c r="B2" s="133"/>
      <c r="C2" s="133"/>
      <c r="D2" s="133"/>
      <c r="E2" s="133"/>
      <c r="F2" s="133"/>
      <c r="G2" s="133"/>
      <c r="H2" s="134"/>
      <c r="I2" s="134"/>
      <c r="J2" s="133"/>
      <c r="K2" s="135"/>
      <c r="L2" s="133"/>
      <c r="M2" s="133"/>
      <c r="N2" s="133"/>
    </row>
    <row r="3" spans="1:17" ht="29.15" customHeight="1" x14ac:dyDescent="0.3">
      <c r="A3" s="133"/>
      <c r="C3" s="137"/>
      <c r="D3" s="191" t="str">
        <f>C4</f>
        <v>A. Atkins &amp; E. Leduc, BOR</v>
      </c>
      <c r="E3" s="192" t="str">
        <f>C5</f>
        <v>H. Joshy John &amp; G. Hebner, CAM</v>
      </c>
      <c r="F3" s="192" t="str">
        <f>C6</f>
        <v>M. Barnes &amp; R. Tu, CON</v>
      </c>
      <c r="G3" s="191" t="str">
        <f>C7</f>
        <v>T. Le &amp; T. Nguyen, FAN</v>
      </c>
      <c r="H3" s="209" t="str">
        <f>C8</f>
        <v>T. Vicente-Pereira &amp; Miranda, HUM</v>
      </c>
      <c r="I3" s="233" t="s">
        <v>331</v>
      </c>
      <c r="J3" s="233" t="s">
        <v>332</v>
      </c>
      <c r="K3" s="138" t="s">
        <v>269</v>
      </c>
      <c r="L3" s="138" t="s">
        <v>270</v>
      </c>
      <c r="M3" s="139" t="s">
        <v>271</v>
      </c>
      <c r="N3" s="139" t="s">
        <v>272</v>
      </c>
      <c r="O3" s="139" t="s">
        <v>33</v>
      </c>
      <c r="P3" s="133"/>
    </row>
    <row r="4" spans="1:17" ht="13" x14ac:dyDescent="0.3">
      <c r="A4" s="133"/>
      <c r="C4" s="140" t="s">
        <v>326</v>
      </c>
      <c r="D4" s="146"/>
      <c r="E4" s="142" t="s">
        <v>472</v>
      </c>
      <c r="F4" s="142" t="s">
        <v>561</v>
      </c>
      <c r="G4" s="143" t="s">
        <v>482</v>
      </c>
      <c r="H4" s="148" t="s">
        <v>480</v>
      </c>
      <c r="I4" s="148" t="s">
        <v>421</v>
      </c>
      <c r="J4" s="148" t="s">
        <v>377</v>
      </c>
      <c r="K4" s="144" t="s">
        <v>75</v>
      </c>
      <c r="L4" s="145">
        <v>4</v>
      </c>
      <c r="M4" s="145">
        <v>6</v>
      </c>
      <c r="N4" s="145"/>
      <c r="O4" s="239"/>
      <c r="P4" s="133"/>
    </row>
    <row r="5" spans="1:17" ht="13" x14ac:dyDescent="0.3">
      <c r="A5" s="133"/>
      <c r="C5" s="140" t="s">
        <v>327</v>
      </c>
      <c r="D5" s="143" t="s">
        <v>512</v>
      </c>
      <c r="E5" s="141"/>
      <c r="F5" s="142" t="s">
        <v>558</v>
      </c>
      <c r="G5" s="143" t="s">
        <v>436</v>
      </c>
      <c r="H5" s="148" t="s">
        <v>380</v>
      </c>
      <c r="I5" s="148" t="s">
        <v>404</v>
      </c>
      <c r="J5" s="148" t="s">
        <v>555</v>
      </c>
      <c r="K5" s="144" t="s">
        <v>75</v>
      </c>
      <c r="L5" s="145">
        <v>4</v>
      </c>
      <c r="M5" s="145">
        <v>4</v>
      </c>
      <c r="N5" s="145"/>
      <c r="O5" s="239"/>
      <c r="P5" s="133"/>
    </row>
    <row r="6" spans="1:17" ht="13" x14ac:dyDescent="0.3">
      <c r="A6" s="133"/>
      <c r="C6" s="140" t="s">
        <v>328</v>
      </c>
      <c r="D6" s="143" t="s">
        <v>560</v>
      </c>
      <c r="E6" s="142" t="s">
        <v>557</v>
      </c>
      <c r="F6" s="141"/>
      <c r="G6" s="143" t="s">
        <v>513</v>
      </c>
      <c r="H6" s="148" t="s">
        <v>485</v>
      </c>
      <c r="I6" s="148" t="s">
        <v>378</v>
      </c>
      <c r="J6" s="148" t="s">
        <v>402</v>
      </c>
      <c r="K6" s="144" t="s">
        <v>75</v>
      </c>
      <c r="L6" s="145">
        <v>4</v>
      </c>
      <c r="M6" s="145">
        <v>4</v>
      </c>
      <c r="N6" s="145"/>
      <c r="O6" s="239"/>
      <c r="P6" s="133"/>
    </row>
    <row r="7" spans="1:17" ht="13" x14ac:dyDescent="0.3">
      <c r="A7" s="133"/>
      <c r="C7" s="140" t="s">
        <v>329</v>
      </c>
      <c r="D7" s="143" t="s">
        <v>403</v>
      </c>
      <c r="E7" s="142" t="s">
        <v>479</v>
      </c>
      <c r="F7" s="142" t="s">
        <v>473</v>
      </c>
      <c r="G7" s="146"/>
      <c r="H7" s="148" t="s">
        <v>396</v>
      </c>
      <c r="I7" s="148" t="s">
        <v>412</v>
      </c>
      <c r="J7" s="148" t="s">
        <v>515</v>
      </c>
      <c r="K7" s="144" t="s">
        <v>78</v>
      </c>
      <c r="L7" s="145">
        <v>11</v>
      </c>
      <c r="M7" s="145">
        <v>2</v>
      </c>
      <c r="N7" s="145"/>
      <c r="O7" s="239">
        <v>2</v>
      </c>
      <c r="P7" s="133"/>
    </row>
    <row r="8" spans="1:17" ht="13" x14ac:dyDescent="0.3">
      <c r="A8" s="133"/>
      <c r="C8" s="140" t="s">
        <v>330</v>
      </c>
      <c r="D8" s="143" t="s">
        <v>439</v>
      </c>
      <c r="E8" s="142" t="s">
        <v>510</v>
      </c>
      <c r="F8" s="142" t="s">
        <v>486</v>
      </c>
      <c r="G8" s="143" t="s">
        <v>553</v>
      </c>
      <c r="H8" s="149"/>
      <c r="I8" s="294" t="s">
        <v>396</v>
      </c>
      <c r="J8" s="294" t="s">
        <v>529</v>
      </c>
      <c r="K8" s="144" t="s">
        <v>76</v>
      </c>
      <c r="L8" s="145">
        <v>6</v>
      </c>
      <c r="M8" s="145">
        <v>2</v>
      </c>
      <c r="N8" s="145"/>
      <c r="O8" s="239">
        <v>3</v>
      </c>
      <c r="P8" s="133"/>
    </row>
    <row r="9" spans="1:17" ht="13" x14ac:dyDescent="0.3">
      <c r="A9" s="133"/>
      <c r="C9" s="140" t="s">
        <v>331</v>
      </c>
      <c r="D9" s="293" t="s">
        <v>484</v>
      </c>
      <c r="E9" s="142" t="s">
        <v>514</v>
      </c>
      <c r="F9" s="142" t="s">
        <v>511</v>
      </c>
      <c r="G9" s="143" t="s">
        <v>443</v>
      </c>
      <c r="H9" s="301" t="s">
        <v>441</v>
      </c>
      <c r="I9" s="213"/>
      <c r="J9" s="301" t="s">
        <v>478</v>
      </c>
      <c r="K9" s="144" t="s">
        <v>509</v>
      </c>
      <c r="L9" s="145">
        <v>1</v>
      </c>
      <c r="M9" s="145">
        <v>10</v>
      </c>
      <c r="N9" s="145"/>
      <c r="O9" s="239"/>
      <c r="Q9" s="133"/>
    </row>
    <row r="10" spans="1:17" ht="13" x14ac:dyDescent="0.3">
      <c r="A10" s="133"/>
      <c r="C10" s="140" t="s">
        <v>332</v>
      </c>
      <c r="D10" s="143" t="s">
        <v>398</v>
      </c>
      <c r="E10" s="290" t="s">
        <v>554</v>
      </c>
      <c r="F10" s="142" t="s">
        <v>481</v>
      </c>
      <c r="G10" s="143" t="s">
        <v>483</v>
      </c>
      <c r="H10" s="301" t="s">
        <v>556</v>
      </c>
      <c r="I10" s="301" t="s">
        <v>434</v>
      </c>
      <c r="J10" s="213"/>
      <c r="K10" s="144" t="s">
        <v>79</v>
      </c>
      <c r="L10" s="145">
        <v>12</v>
      </c>
      <c r="M10" s="145">
        <v>1</v>
      </c>
      <c r="N10" s="145"/>
      <c r="O10" s="239">
        <v>1</v>
      </c>
      <c r="Q10" s="133"/>
    </row>
    <row r="11" spans="1:17" ht="34.5" customHeight="1" x14ac:dyDescent="0.45">
      <c r="A11" s="133"/>
      <c r="C11" s="150" t="s">
        <v>275</v>
      </c>
      <c r="D11" s="133"/>
      <c r="E11" s="133"/>
      <c r="F11" s="151"/>
      <c r="G11" s="133"/>
      <c r="H11" s="134"/>
      <c r="I11" s="134"/>
      <c r="J11" s="133"/>
      <c r="K11" s="135"/>
      <c r="L11" s="133"/>
      <c r="M11" s="152" t="s">
        <v>276</v>
      </c>
      <c r="N11" s="133"/>
    </row>
    <row r="12" spans="1:17" ht="14" x14ac:dyDescent="0.3">
      <c r="A12" s="133"/>
      <c r="B12" s="353" t="s">
        <v>201</v>
      </c>
      <c r="C12" s="311"/>
      <c r="D12" s="353" t="s">
        <v>219</v>
      </c>
      <c r="E12" s="311"/>
      <c r="F12" s="369" t="s">
        <v>277</v>
      </c>
      <c r="G12" s="311"/>
      <c r="H12" s="194"/>
      <c r="I12" s="194"/>
      <c r="J12" s="133"/>
    </row>
    <row r="13" spans="1:17" ht="15.5" x14ac:dyDescent="0.35">
      <c r="A13" s="133"/>
      <c r="B13" s="198"/>
      <c r="C13" s="198"/>
      <c r="D13" s="198"/>
      <c r="E13" s="198"/>
      <c r="F13" s="200"/>
      <c r="G13" s="200"/>
      <c r="H13" s="194"/>
      <c r="I13" s="194"/>
      <c r="J13" s="133"/>
    </row>
    <row r="14" spans="1:17" ht="16" thickBot="1" x14ac:dyDescent="0.4">
      <c r="A14" s="133"/>
      <c r="B14" s="357" t="s">
        <v>332</v>
      </c>
      <c r="C14" s="358"/>
      <c r="D14" s="198"/>
      <c r="E14" s="198"/>
      <c r="F14" s="200"/>
      <c r="G14" s="200"/>
      <c r="H14" s="194"/>
      <c r="I14" s="194"/>
      <c r="J14" s="133"/>
    </row>
    <row r="15" spans="1:17" ht="16" thickTop="1" x14ac:dyDescent="0.35">
      <c r="A15" s="133"/>
      <c r="B15" s="370" t="s">
        <v>290</v>
      </c>
      <c r="C15" s="363"/>
      <c r="D15" s="201"/>
      <c r="E15" s="198"/>
      <c r="F15" s="202"/>
      <c r="G15" s="202"/>
      <c r="H15" s="196"/>
      <c r="I15" s="196"/>
      <c r="J15" s="133"/>
    </row>
    <row r="16" spans="1:17" ht="16" thickBot="1" x14ac:dyDescent="0.4">
      <c r="A16" s="133"/>
      <c r="B16" s="204"/>
      <c r="C16" s="204"/>
      <c r="D16" s="357" t="s">
        <v>332</v>
      </c>
      <c r="E16" s="358"/>
      <c r="F16" s="202"/>
      <c r="G16" s="202"/>
      <c r="H16" s="196"/>
      <c r="I16" s="196"/>
      <c r="J16" s="133"/>
    </row>
    <row r="17" spans="1:10" ht="16" thickTop="1" x14ac:dyDescent="0.35">
      <c r="A17" s="133"/>
      <c r="B17" s="198"/>
      <c r="C17" s="198"/>
      <c r="D17" s="365"/>
      <c r="E17" s="311"/>
      <c r="F17" s="210"/>
      <c r="G17" s="202"/>
      <c r="H17" s="196"/>
      <c r="I17" s="205"/>
      <c r="J17" s="133"/>
    </row>
    <row r="18" spans="1:10" ht="16" thickBot="1" x14ac:dyDescent="0.4">
      <c r="A18" s="133"/>
      <c r="B18" s="364" t="s">
        <v>330</v>
      </c>
      <c r="C18" s="358"/>
      <c r="D18" s="201"/>
      <c r="E18" s="198"/>
      <c r="F18" s="210"/>
      <c r="G18" s="202"/>
      <c r="H18" s="196"/>
      <c r="I18" s="196"/>
      <c r="J18" s="133"/>
    </row>
    <row r="19" spans="1:10" ht="16" thickTop="1" x14ac:dyDescent="0.35">
      <c r="A19" s="133"/>
      <c r="B19" s="371" t="s">
        <v>291</v>
      </c>
      <c r="C19" s="363"/>
      <c r="D19" s="198"/>
      <c r="E19" s="198"/>
      <c r="F19" s="210"/>
      <c r="G19" s="202"/>
      <c r="H19" s="196"/>
      <c r="I19" s="205"/>
      <c r="J19" s="133"/>
    </row>
    <row r="20" spans="1:10" ht="16" thickBot="1" x14ac:dyDescent="0.4">
      <c r="A20" s="133"/>
      <c r="B20" s="198"/>
      <c r="C20" s="198"/>
      <c r="D20" s="198"/>
      <c r="E20" s="198"/>
      <c r="F20" s="374" t="s">
        <v>332</v>
      </c>
      <c r="G20" s="358"/>
      <c r="H20" s="196"/>
      <c r="I20" s="196"/>
      <c r="J20" s="133"/>
    </row>
    <row r="21" spans="1:10" ht="16" thickTop="1" x14ac:dyDescent="0.35">
      <c r="A21" s="133"/>
      <c r="B21" s="198"/>
      <c r="C21" s="198"/>
      <c r="D21" s="198"/>
      <c r="E21" s="198"/>
      <c r="F21" s="373"/>
      <c r="G21" s="311"/>
      <c r="H21" s="196"/>
      <c r="I21" s="196"/>
      <c r="J21" s="133"/>
    </row>
    <row r="22" spans="1:10" ht="16" thickBot="1" x14ac:dyDescent="0.4">
      <c r="A22" s="133"/>
      <c r="B22" s="364" t="s">
        <v>329</v>
      </c>
      <c r="C22" s="358"/>
      <c r="D22" s="198"/>
      <c r="E22" s="198"/>
      <c r="F22" s="210"/>
      <c r="G22" s="202"/>
      <c r="H22" s="196"/>
      <c r="I22" s="196"/>
      <c r="J22" s="133"/>
    </row>
    <row r="23" spans="1:10" ht="16" thickTop="1" x14ac:dyDescent="0.35">
      <c r="A23" s="133"/>
      <c r="B23" s="371" t="s">
        <v>292</v>
      </c>
      <c r="C23" s="363"/>
      <c r="D23" s="201"/>
      <c r="E23" s="198"/>
      <c r="F23" s="210"/>
      <c r="G23" s="202"/>
      <c r="H23" s="196"/>
      <c r="I23" s="196"/>
      <c r="J23" s="133"/>
    </row>
    <row r="24" spans="1:10" ht="16" thickBot="1" x14ac:dyDescent="0.4">
      <c r="A24" s="133"/>
      <c r="B24" s="198"/>
      <c r="C24" s="198"/>
      <c r="D24" s="364" t="s">
        <v>329</v>
      </c>
      <c r="E24" s="358"/>
      <c r="F24" s="210"/>
      <c r="G24" s="202"/>
      <c r="H24" s="196"/>
      <c r="I24" s="196"/>
      <c r="J24" s="133"/>
    </row>
    <row r="25" spans="1:10" ht="16" thickTop="1" x14ac:dyDescent="0.35">
      <c r="A25" s="133"/>
      <c r="B25" s="198"/>
      <c r="C25" s="198"/>
      <c r="D25" s="365"/>
      <c r="E25" s="311"/>
      <c r="F25" s="202"/>
      <c r="G25" s="202"/>
      <c r="H25" s="196"/>
      <c r="I25" s="205"/>
      <c r="J25" s="133"/>
    </row>
    <row r="26" spans="1:10" ht="16" thickBot="1" x14ac:dyDescent="0.4">
      <c r="A26" s="133"/>
      <c r="B26" s="357" t="s">
        <v>328</v>
      </c>
      <c r="C26" s="358"/>
      <c r="D26" s="201"/>
      <c r="E26" s="198"/>
      <c r="F26" s="202"/>
      <c r="G26" s="202"/>
      <c r="H26" s="196"/>
      <c r="I26" s="196"/>
      <c r="J26" s="133"/>
    </row>
    <row r="27" spans="1:10" ht="13.5" thickTop="1" x14ac:dyDescent="0.3">
      <c r="A27" s="133"/>
      <c r="B27" s="370" t="s">
        <v>291</v>
      </c>
      <c r="C27" s="363"/>
      <c r="D27" s="211"/>
      <c r="E27" s="196"/>
      <c r="F27" s="212"/>
      <c r="G27" s="212"/>
      <c r="H27" s="196"/>
      <c r="I27" s="205"/>
      <c r="J27" s="133"/>
    </row>
    <row r="28" spans="1:10" ht="7.5" customHeight="1" x14ac:dyDescent="0.25">
      <c r="A28" s="133"/>
      <c r="B28" s="133"/>
      <c r="C28" s="133"/>
      <c r="D28" s="133"/>
      <c r="E28" s="133"/>
      <c r="F28" s="134"/>
      <c r="G28" s="134"/>
      <c r="H28" s="133"/>
      <c r="I28" s="133"/>
      <c r="J28" s="133"/>
    </row>
    <row r="29" spans="1:10" ht="14" x14ac:dyDescent="0.3">
      <c r="A29" s="133"/>
      <c r="B29" s="348" t="s">
        <v>213</v>
      </c>
      <c r="C29" s="316"/>
      <c r="D29" s="348" t="s">
        <v>278</v>
      </c>
      <c r="E29" s="316"/>
      <c r="F29" s="154"/>
      <c r="G29" s="154"/>
      <c r="H29" s="153"/>
      <c r="I29" s="153"/>
      <c r="J29" s="133"/>
    </row>
    <row r="30" spans="1:10" ht="12.5" x14ac:dyDescent="0.25">
      <c r="A30" s="133"/>
      <c r="B30" s="153"/>
      <c r="C30" s="153"/>
      <c r="D30" s="153"/>
      <c r="E30" s="153"/>
      <c r="F30" s="154"/>
      <c r="G30" s="154"/>
      <c r="H30" s="153"/>
      <c r="I30" s="155"/>
      <c r="J30" s="133"/>
    </row>
    <row r="31" spans="1:10" ht="16" thickBot="1" x14ac:dyDescent="0.4">
      <c r="A31" s="133"/>
      <c r="B31" s="349" t="s">
        <v>330</v>
      </c>
      <c r="C31" s="350"/>
      <c r="D31" s="153"/>
      <c r="E31" s="153"/>
      <c r="F31" s="154"/>
      <c r="G31" s="154"/>
      <c r="H31" s="153"/>
      <c r="I31" s="155"/>
      <c r="J31" s="133"/>
    </row>
    <row r="32" spans="1:10" ht="16.5" thickTop="1" thickBot="1" x14ac:dyDescent="0.4">
      <c r="A32" s="133"/>
      <c r="B32" s="351" t="s">
        <v>279</v>
      </c>
      <c r="C32" s="316"/>
      <c r="D32" s="352" t="s">
        <v>328</v>
      </c>
      <c r="E32" s="350"/>
      <c r="F32" s="154"/>
      <c r="G32" s="154"/>
      <c r="H32" s="153"/>
      <c r="I32" s="153"/>
      <c r="J32" s="133"/>
    </row>
    <row r="33" spans="1:14" ht="16.5" thickTop="1" thickBot="1" x14ac:dyDescent="0.4">
      <c r="A33" s="133"/>
      <c r="B33" s="349" t="s">
        <v>328</v>
      </c>
      <c r="C33" s="350"/>
      <c r="D33" s="156"/>
      <c r="E33" s="153"/>
      <c r="F33" s="154"/>
      <c r="G33" s="154"/>
      <c r="H33" s="153"/>
      <c r="I33" s="155"/>
      <c r="J33" s="133"/>
    </row>
    <row r="34" spans="1:14" ht="13" thickTop="1" x14ac:dyDescent="0.25">
      <c r="A34" s="133"/>
      <c r="B34" s="351" t="s">
        <v>280</v>
      </c>
      <c r="C34" s="316"/>
      <c r="D34" s="153"/>
      <c r="E34" s="153"/>
      <c r="F34" s="154"/>
      <c r="G34" s="154"/>
      <c r="H34" s="153"/>
      <c r="I34" s="153"/>
      <c r="J34" s="133"/>
    </row>
    <row r="35" spans="1:14" ht="11.25" customHeight="1" x14ac:dyDescent="0.25">
      <c r="A35" s="133"/>
      <c r="B35" s="133"/>
      <c r="C35" s="133"/>
      <c r="D35" s="133"/>
      <c r="E35" s="133"/>
      <c r="F35" s="133"/>
      <c r="G35" s="133"/>
      <c r="H35" s="134"/>
      <c r="I35" s="134"/>
      <c r="J35" s="133"/>
      <c r="K35" s="133"/>
      <c r="L35" s="133"/>
      <c r="M35" s="133"/>
      <c r="N35" s="133"/>
    </row>
  </sheetData>
  <mergeCells count="24">
    <mergeCell ref="D24:E24"/>
    <mergeCell ref="B32:C32"/>
    <mergeCell ref="B33:C33"/>
    <mergeCell ref="B34:C34"/>
    <mergeCell ref="D25:E25"/>
    <mergeCell ref="B26:C26"/>
    <mergeCell ref="B27:C27"/>
    <mergeCell ref="B29:C29"/>
    <mergeCell ref="D29:E29"/>
    <mergeCell ref="B31:C31"/>
    <mergeCell ref="D32:E32"/>
    <mergeCell ref="B22:C22"/>
    <mergeCell ref="B23:C23"/>
    <mergeCell ref="B19:C19"/>
    <mergeCell ref="F20:G20"/>
    <mergeCell ref="F21:G21"/>
    <mergeCell ref="F12:G12"/>
    <mergeCell ref="B14:C14"/>
    <mergeCell ref="B15:C15"/>
    <mergeCell ref="B18:C18"/>
    <mergeCell ref="D16:E16"/>
    <mergeCell ref="D17:E17"/>
    <mergeCell ref="B12:C12"/>
    <mergeCell ref="D12:E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P35"/>
  <sheetViews>
    <sheetView showGridLines="0" workbookViewId="0">
      <pane ySplit="1" topLeftCell="A2" activePane="bottomLeft" state="frozen"/>
      <selection pane="bottomLeft" activeCell="D32" sqref="D32:E32"/>
    </sheetView>
  </sheetViews>
  <sheetFormatPr defaultColWidth="12.54296875" defaultRowHeight="15.75" customHeight="1" x14ac:dyDescent="0.25"/>
  <cols>
    <col min="1" max="1" width="1.453125" customWidth="1"/>
    <col min="2" max="2" width="2.54296875" customWidth="1"/>
    <col min="3" max="3" width="35.1796875" customWidth="1"/>
    <col min="4" max="4" width="25.7265625" customWidth="1"/>
    <col min="5" max="5" width="32.1796875" customWidth="1"/>
    <col min="6" max="6" width="26.81640625" customWidth="1"/>
    <col min="7" max="7" width="27.453125" customWidth="1"/>
    <col min="8" max="8" width="26.453125" customWidth="1"/>
    <col min="9" max="9" width="25.54296875" customWidth="1"/>
    <col min="10" max="10" width="21.26953125" customWidth="1"/>
    <col min="11" max="13" width="7.26953125" customWidth="1"/>
    <col min="14" max="14" width="6.26953125" customWidth="1"/>
    <col min="15" max="15" width="8.26953125" customWidth="1"/>
  </cols>
  <sheetData>
    <row r="1" spans="1:16" ht="21.5" x14ac:dyDescent="0.45">
      <c r="A1" s="187"/>
      <c r="B1" s="188" t="s">
        <v>284</v>
      </c>
      <c r="C1" s="187"/>
      <c r="D1" s="187"/>
      <c r="E1" s="187"/>
      <c r="F1" s="189"/>
      <c r="G1" s="187"/>
      <c r="H1" s="187"/>
      <c r="I1" s="190"/>
      <c r="J1" s="187"/>
      <c r="K1" s="187"/>
      <c r="L1" s="187"/>
      <c r="M1" s="187"/>
      <c r="N1" s="187"/>
    </row>
    <row r="2" spans="1:16" ht="11.25" customHeight="1" x14ac:dyDescent="0.25">
      <c r="A2" s="133"/>
      <c r="B2" s="133"/>
      <c r="C2" s="133"/>
      <c r="D2" s="133"/>
      <c r="E2" s="133"/>
      <c r="F2" s="133"/>
      <c r="G2" s="133"/>
      <c r="H2" s="133"/>
      <c r="I2" s="134"/>
      <c r="J2" s="133"/>
      <c r="K2" s="135"/>
      <c r="L2" s="133"/>
      <c r="M2" s="133"/>
      <c r="N2" s="133"/>
    </row>
    <row r="3" spans="1:16" ht="26" x14ac:dyDescent="0.3">
      <c r="A3" s="133"/>
      <c r="C3" s="137"/>
      <c r="D3" s="191" t="str">
        <f>C4</f>
        <v>J. Atkins &amp; L. Richards, BOR</v>
      </c>
      <c r="E3" s="192" t="str">
        <f>C5</f>
        <v>D. Brunette-Royer &amp; J. Hopkins, CAM</v>
      </c>
      <c r="F3" s="192" t="str">
        <f>C6</f>
        <v>N. Bridge &amp; M. Muqeem, CON</v>
      </c>
      <c r="G3" s="191" t="str">
        <f>C7</f>
        <v>S. Mohammad &amp; X. Niu, FAN</v>
      </c>
      <c r="H3" s="192" t="str">
        <f>C8</f>
        <v>J. Ronahan &amp; C. Choi, HUM</v>
      </c>
      <c r="I3" s="192" t="s">
        <v>339</v>
      </c>
      <c r="J3" s="192" t="s">
        <v>338</v>
      </c>
      <c r="K3" s="138" t="s">
        <v>269</v>
      </c>
      <c r="L3" s="139" t="s">
        <v>270</v>
      </c>
      <c r="M3" s="139" t="s">
        <v>271</v>
      </c>
      <c r="N3" s="139" t="s">
        <v>272</v>
      </c>
      <c r="O3" s="139" t="s">
        <v>33</v>
      </c>
      <c r="P3" s="133"/>
    </row>
    <row r="4" spans="1:16" ht="13" x14ac:dyDescent="0.3">
      <c r="A4" s="133"/>
      <c r="C4" s="140" t="s">
        <v>341</v>
      </c>
      <c r="D4" s="141"/>
      <c r="E4" s="142" t="s">
        <v>498</v>
      </c>
      <c r="F4" s="142" t="s">
        <v>492</v>
      </c>
      <c r="G4" s="143" t="s">
        <v>546</v>
      </c>
      <c r="H4" s="142" t="s">
        <v>505</v>
      </c>
      <c r="I4" s="142" t="s">
        <v>497</v>
      </c>
      <c r="J4" s="142" t="s">
        <v>379</v>
      </c>
      <c r="K4" s="144" t="s">
        <v>76</v>
      </c>
      <c r="L4" s="145">
        <v>6</v>
      </c>
      <c r="M4" s="145">
        <v>5</v>
      </c>
      <c r="N4" s="145"/>
      <c r="O4" s="239"/>
      <c r="P4" s="133"/>
    </row>
    <row r="5" spans="1:16" ht="13" x14ac:dyDescent="0.3">
      <c r="A5" s="133"/>
      <c r="C5" s="140" t="s">
        <v>342</v>
      </c>
      <c r="D5" s="143" t="s">
        <v>470</v>
      </c>
      <c r="E5" s="141"/>
      <c r="F5" s="142" t="s">
        <v>445</v>
      </c>
      <c r="G5" s="143" t="s">
        <v>387</v>
      </c>
      <c r="H5" s="142" t="s">
        <v>536</v>
      </c>
      <c r="I5" s="142" t="s">
        <v>551</v>
      </c>
      <c r="J5" s="142" t="s">
        <v>491</v>
      </c>
      <c r="K5" s="144" t="s">
        <v>74</v>
      </c>
      <c r="L5" s="145">
        <v>3</v>
      </c>
      <c r="M5" s="145">
        <v>8</v>
      </c>
      <c r="N5" s="145"/>
      <c r="O5" s="239"/>
      <c r="P5" s="133"/>
    </row>
    <row r="6" spans="1:16" ht="13" x14ac:dyDescent="0.3">
      <c r="A6" s="133"/>
      <c r="C6" s="140" t="s">
        <v>343</v>
      </c>
      <c r="D6" s="143" t="s">
        <v>407</v>
      </c>
      <c r="E6" s="142" t="s">
        <v>495</v>
      </c>
      <c r="F6" s="141"/>
      <c r="G6" s="143" t="s">
        <v>488</v>
      </c>
      <c r="H6" s="142" t="s">
        <v>493</v>
      </c>
      <c r="I6" s="142" t="s">
        <v>548</v>
      </c>
      <c r="J6" s="142" t="s">
        <v>499</v>
      </c>
      <c r="K6" s="144" t="s">
        <v>76</v>
      </c>
      <c r="L6" s="145">
        <v>6</v>
      </c>
      <c r="M6" s="145">
        <v>6</v>
      </c>
      <c r="N6" s="145"/>
      <c r="O6" s="239">
        <v>4</v>
      </c>
      <c r="P6" s="133"/>
    </row>
    <row r="7" spans="1:16" ht="13" x14ac:dyDescent="0.3">
      <c r="A7" s="133"/>
      <c r="C7" s="140" t="s">
        <v>344</v>
      </c>
      <c r="D7" s="143" t="s">
        <v>549</v>
      </c>
      <c r="E7" s="142" t="s">
        <v>494</v>
      </c>
      <c r="F7" s="142" t="s">
        <v>424</v>
      </c>
      <c r="G7" s="146"/>
      <c r="H7" s="142" t="s">
        <v>406</v>
      </c>
      <c r="I7" s="142" t="s">
        <v>468</v>
      </c>
      <c r="J7" s="142" t="s">
        <v>541</v>
      </c>
      <c r="K7" s="144" t="s">
        <v>77</v>
      </c>
      <c r="L7" s="145">
        <v>8</v>
      </c>
      <c r="M7" s="145">
        <v>0</v>
      </c>
      <c r="N7" s="145"/>
      <c r="O7" s="239">
        <v>3</v>
      </c>
      <c r="P7" s="133"/>
    </row>
    <row r="8" spans="1:16" ht="13" x14ac:dyDescent="0.3">
      <c r="A8" s="133"/>
      <c r="C8" s="140" t="s">
        <v>340</v>
      </c>
      <c r="D8" s="143" t="s">
        <v>505</v>
      </c>
      <c r="E8" s="142" t="s">
        <v>551</v>
      </c>
      <c r="F8" s="142" t="s">
        <v>373</v>
      </c>
      <c r="G8" s="143" t="s">
        <v>381</v>
      </c>
      <c r="H8" s="141"/>
      <c r="I8" s="290" t="s">
        <v>417</v>
      </c>
      <c r="J8" s="290" t="s">
        <v>496</v>
      </c>
      <c r="K8" s="144" t="s">
        <v>79</v>
      </c>
      <c r="L8" s="145">
        <v>12</v>
      </c>
      <c r="M8" s="145">
        <v>0</v>
      </c>
      <c r="N8" s="145"/>
      <c r="O8" s="239">
        <v>1</v>
      </c>
      <c r="P8" s="133"/>
    </row>
    <row r="9" spans="1:16" ht="13" x14ac:dyDescent="0.3">
      <c r="A9" s="133"/>
      <c r="C9" s="140" t="s">
        <v>339</v>
      </c>
      <c r="D9" s="143" t="s">
        <v>457</v>
      </c>
      <c r="E9" s="142" t="s">
        <v>536</v>
      </c>
      <c r="F9" s="142" t="s">
        <v>552</v>
      </c>
      <c r="G9" s="293" t="s">
        <v>500</v>
      </c>
      <c r="H9" s="142" t="s">
        <v>487</v>
      </c>
      <c r="I9" s="208"/>
      <c r="J9" s="142" t="s">
        <v>489</v>
      </c>
      <c r="K9" s="144" t="s">
        <v>509</v>
      </c>
      <c r="L9" s="145">
        <v>1</v>
      </c>
      <c r="M9" s="145">
        <v>8</v>
      </c>
      <c r="N9" s="145"/>
      <c r="O9" s="239"/>
      <c r="P9" s="133"/>
    </row>
    <row r="10" spans="1:16" ht="13" x14ac:dyDescent="0.3">
      <c r="A10" s="133"/>
      <c r="C10" s="140" t="s">
        <v>338</v>
      </c>
      <c r="D10" s="143" t="s">
        <v>394</v>
      </c>
      <c r="E10" s="142" t="s">
        <v>490</v>
      </c>
      <c r="F10" s="142" t="s">
        <v>474</v>
      </c>
      <c r="G10" s="143" t="s">
        <v>550</v>
      </c>
      <c r="H10" s="290" t="s">
        <v>444</v>
      </c>
      <c r="I10" s="290" t="s">
        <v>408</v>
      </c>
      <c r="J10" s="141"/>
      <c r="K10" s="144" t="s">
        <v>78</v>
      </c>
      <c r="L10" s="145">
        <v>10</v>
      </c>
      <c r="M10" s="145">
        <v>3</v>
      </c>
      <c r="N10" s="145"/>
      <c r="O10" s="239">
        <v>2</v>
      </c>
      <c r="P10" s="133"/>
    </row>
    <row r="11" spans="1:16" ht="34.5" customHeight="1" x14ac:dyDescent="0.45">
      <c r="A11" s="133"/>
      <c r="C11" s="150" t="s">
        <v>275</v>
      </c>
      <c r="D11" s="133"/>
      <c r="E11" s="133"/>
      <c r="F11" s="151"/>
      <c r="G11" s="133"/>
      <c r="H11" s="133"/>
      <c r="I11" s="134"/>
      <c r="J11" s="133"/>
      <c r="K11" s="135"/>
      <c r="L11" s="133"/>
      <c r="M11" s="152" t="s">
        <v>276</v>
      </c>
      <c r="N11" s="133"/>
    </row>
    <row r="12" spans="1:16" ht="14" x14ac:dyDescent="0.3">
      <c r="A12" s="133"/>
      <c r="B12" s="353" t="s">
        <v>201</v>
      </c>
      <c r="C12" s="311"/>
      <c r="D12" s="353" t="s">
        <v>219</v>
      </c>
      <c r="E12" s="311"/>
      <c r="F12" s="354" t="s">
        <v>277</v>
      </c>
      <c r="G12" s="311"/>
      <c r="H12" s="194"/>
      <c r="I12" s="194"/>
      <c r="J12" s="133"/>
    </row>
    <row r="13" spans="1:16" ht="13" x14ac:dyDescent="0.25">
      <c r="A13" s="133"/>
      <c r="B13" s="196"/>
      <c r="C13" s="196"/>
      <c r="D13" s="196"/>
      <c r="E13" s="196"/>
      <c r="F13" s="194"/>
      <c r="G13" s="197"/>
      <c r="H13" s="194"/>
      <c r="I13" s="194"/>
      <c r="J13" s="133"/>
    </row>
    <row r="14" spans="1:16" ht="16" thickBot="1" x14ac:dyDescent="0.4">
      <c r="A14" s="133"/>
      <c r="B14" s="357" t="s">
        <v>340</v>
      </c>
      <c r="C14" s="358"/>
      <c r="D14" s="198"/>
      <c r="E14" s="198"/>
      <c r="F14" s="199"/>
      <c r="G14" s="200"/>
      <c r="H14" s="194"/>
      <c r="I14" s="194"/>
      <c r="J14" s="133"/>
    </row>
    <row r="15" spans="1:16" ht="16" thickTop="1" x14ac:dyDescent="0.35">
      <c r="A15" s="133"/>
      <c r="B15" s="370" t="s">
        <v>290</v>
      </c>
      <c r="C15" s="363"/>
      <c r="D15" s="201"/>
      <c r="E15" s="198"/>
      <c r="F15" s="198"/>
      <c r="G15" s="202"/>
      <c r="H15" s="194"/>
      <c r="I15" s="194"/>
      <c r="J15" s="133"/>
    </row>
    <row r="16" spans="1:16" ht="16" thickBot="1" x14ac:dyDescent="0.4">
      <c r="A16" s="133"/>
      <c r="B16" s="204"/>
      <c r="C16" s="204"/>
      <c r="D16" s="357" t="s">
        <v>340</v>
      </c>
      <c r="E16" s="358"/>
      <c r="F16" s="198"/>
      <c r="G16" s="202"/>
      <c r="H16" s="196"/>
      <c r="I16" s="196"/>
      <c r="J16" s="133"/>
    </row>
    <row r="17" spans="1:12" ht="16" thickTop="1" x14ac:dyDescent="0.35">
      <c r="A17" s="133"/>
      <c r="B17" s="198"/>
      <c r="C17" s="198"/>
      <c r="D17" s="365"/>
      <c r="E17" s="311"/>
      <c r="F17" s="201"/>
      <c r="G17" s="202"/>
      <c r="H17" s="196"/>
      <c r="I17" s="196"/>
      <c r="J17" s="133"/>
    </row>
    <row r="18" spans="1:12" ht="16" thickBot="1" x14ac:dyDescent="0.4">
      <c r="A18" s="133"/>
      <c r="B18" s="364" t="s">
        <v>342</v>
      </c>
      <c r="C18" s="358"/>
      <c r="D18" s="201"/>
      <c r="E18" s="198"/>
      <c r="F18" s="201"/>
      <c r="G18" s="202"/>
      <c r="H18" s="196"/>
      <c r="I18" s="205"/>
      <c r="J18" s="133"/>
    </row>
    <row r="19" spans="1:12" ht="16" thickTop="1" x14ac:dyDescent="0.35">
      <c r="A19" s="133"/>
      <c r="B19" s="371" t="s">
        <v>291</v>
      </c>
      <c r="C19" s="363"/>
      <c r="D19" s="198"/>
      <c r="E19" s="198"/>
      <c r="F19" s="201"/>
      <c r="G19" s="202"/>
      <c r="H19" s="196"/>
      <c r="I19" s="196"/>
      <c r="J19" s="133"/>
    </row>
    <row r="20" spans="1:12" ht="16" thickBot="1" x14ac:dyDescent="0.4">
      <c r="A20" s="133"/>
      <c r="B20" s="198"/>
      <c r="C20" s="198"/>
      <c r="D20" s="198"/>
      <c r="E20" s="198"/>
      <c r="F20" s="357" t="s">
        <v>340</v>
      </c>
      <c r="G20" s="358"/>
      <c r="H20" s="196"/>
      <c r="I20" s="205"/>
      <c r="J20" s="133"/>
    </row>
    <row r="21" spans="1:12" ht="16" thickTop="1" x14ac:dyDescent="0.35">
      <c r="A21" s="133"/>
      <c r="B21" s="198"/>
      <c r="C21" s="198"/>
      <c r="D21" s="198"/>
      <c r="E21" s="198"/>
      <c r="F21" s="365"/>
      <c r="G21" s="311"/>
      <c r="H21" s="196"/>
      <c r="I21" s="196"/>
      <c r="J21" s="133"/>
    </row>
    <row r="22" spans="1:12" ht="16" thickBot="1" x14ac:dyDescent="0.4">
      <c r="A22" s="133"/>
      <c r="B22" s="364" t="s">
        <v>338</v>
      </c>
      <c r="C22" s="358"/>
      <c r="D22" s="198"/>
      <c r="E22" s="198"/>
      <c r="F22" s="201"/>
      <c r="G22" s="202"/>
      <c r="H22" s="196"/>
      <c r="I22" s="196"/>
      <c r="J22" s="133"/>
    </row>
    <row r="23" spans="1:12" ht="16" thickTop="1" x14ac:dyDescent="0.35">
      <c r="A23" s="133"/>
      <c r="B23" s="371" t="s">
        <v>292</v>
      </c>
      <c r="C23" s="363"/>
      <c r="D23" s="201"/>
      <c r="E23" s="198"/>
      <c r="F23" s="201"/>
      <c r="G23" s="202"/>
      <c r="H23" s="196"/>
      <c r="I23" s="196"/>
      <c r="J23" s="133"/>
    </row>
    <row r="24" spans="1:12" ht="16" thickBot="1" x14ac:dyDescent="0.4">
      <c r="A24" s="133"/>
      <c r="B24" s="198"/>
      <c r="C24" s="198"/>
      <c r="D24" s="364"/>
      <c r="E24" s="358"/>
      <c r="F24" s="201"/>
      <c r="G24" s="202"/>
      <c r="H24" s="196"/>
      <c r="I24" s="196"/>
      <c r="J24" s="133"/>
    </row>
    <row r="25" spans="1:12" ht="16" thickTop="1" x14ac:dyDescent="0.35">
      <c r="A25" s="133"/>
      <c r="B25" s="198"/>
      <c r="C25" s="198"/>
      <c r="D25" s="365" t="s">
        <v>338</v>
      </c>
      <c r="E25" s="311"/>
      <c r="F25" s="198"/>
      <c r="G25" s="202"/>
      <c r="H25" s="196"/>
      <c r="I25" s="196"/>
      <c r="J25" s="133"/>
    </row>
    <row r="26" spans="1:12" ht="16" thickBot="1" x14ac:dyDescent="0.4">
      <c r="A26" s="133"/>
      <c r="B26" s="357" t="s">
        <v>344</v>
      </c>
      <c r="C26" s="358"/>
      <c r="D26" s="201"/>
      <c r="E26" s="198"/>
      <c r="F26" s="198"/>
      <c r="G26" s="202"/>
      <c r="H26" s="196"/>
      <c r="I26" s="205"/>
      <c r="J26" s="133"/>
    </row>
    <row r="27" spans="1:12" ht="13.5" thickTop="1" x14ac:dyDescent="0.3">
      <c r="A27" s="133"/>
      <c r="B27" s="370" t="s">
        <v>293</v>
      </c>
      <c r="C27" s="363"/>
      <c r="D27" s="211"/>
      <c r="E27" s="196"/>
      <c r="F27" s="196"/>
      <c r="G27" s="212"/>
      <c r="H27" s="196"/>
      <c r="I27" s="196"/>
      <c r="J27" s="133"/>
    </row>
    <row r="28" spans="1:12" ht="7.5" customHeight="1" x14ac:dyDescent="0.25">
      <c r="A28" s="133"/>
      <c r="B28" s="133"/>
      <c r="C28" s="133"/>
      <c r="D28" s="133"/>
      <c r="E28" s="133"/>
      <c r="F28" s="133"/>
      <c r="G28" s="133"/>
      <c r="H28" s="133"/>
      <c r="I28" s="134"/>
      <c r="J28" s="133"/>
      <c r="K28" s="133"/>
      <c r="L28" s="133"/>
    </row>
    <row r="29" spans="1:12" ht="14" x14ac:dyDescent="0.3">
      <c r="A29" s="133"/>
      <c r="B29" s="348" t="s">
        <v>213</v>
      </c>
      <c r="C29" s="316"/>
      <c r="D29" s="348" t="s">
        <v>278</v>
      </c>
      <c r="E29" s="316"/>
      <c r="F29" s="153"/>
      <c r="G29" s="154"/>
      <c r="H29" s="153"/>
      <c r="I29" s="153"/>
      <c r="J29" s="133"/>
    </row>
    <row r="30" spans="1:12" ht="12.5" x14ac:dyDescent="0.25">
      <c r="A30" s="133"/>
      <c r="B30" s="153"/>
      <c r="C30" s="153"/>
      <c r="D30" s="153"/>
      <c r="E30" s="153"/>
      <c r="F30" s="153"/>
      <c r="G30" s="154"/>
      <c r="H30" s="153"/>
      <c r="I30" s="155"/>
      <c r="J30" s="133"/>
    </row>
    <row r="31" spans="1:12" ht="16" thickBot="1" x14ac:dyDescent="0.4">
      <c r="A31" s="133"/>
      <c r="B31" s="349" t="s">
        <v>342</v>
      </c>
      <c r="C31" s="350"/>
      <c r="D31" s="153"/>
      <c r="E31" s="153"/>
      <c r="F31" s="153"/>
      <c r="G31" s="154"/>
      <c r="H31" s="153"/>
      <c r="I31" s="155"/>
      <c r="J31" s="133"/>
    </row>
    <row r="32" spans="1:12" ht="16.5" thickTop="1" thickBot="1" x14ac:dyDescent="0.4">
      <c r="A32" s="133"/>
      <c r="B32" s="351" t="s">
        <v>279</v>
      </c>
      <c r="C32" s="316"/>
      <c r="D32" s="352" t="s">
        <v>344</v>
      </c>
      <c r="E32" s="350"/>
      <c r="F32" s="153"/>
      <c r="G32" s="154"/>
      <c r="H32" s="153"/>
      <c r="I32" s="153"/>
      <c r="J32" s="133"/>
    </row>
    <row r="33" spans="1:14" ht="16.5" thickTop="1" thickBot="1" x14ac:dyDescent="0.4">
      <c r="A33" s="133"/>
      <c r="B33" s="349" t="s">
        <v>344</v>
      </c>
      <c r="C33" s="350"/>
      <c r="D33" s="156"/>
      <c r="E33" s="153"/>
      <c r="F33" s="153"/>
      <c r="G33" s="154"/>
      <c r="H33" s="153"/>
      <c r="I33" s="155"/>
      <c r="J33" s="133"/>
    </row>
    <row r="34" spans="1:14" ht="13" thickTop="1" x14ac:dyDescent="0.25">
      <c r="A34" s="133"/>
      <c r="B34" s="351" t="s">
        <v>280</v>
      </c>
      <c r="C34" s="316"/>
      <c r="D34" s="153"/>
      <c r="E34" s="153"/>
      <c r="F34" s="153"/>
      <c r="G34" s="154"/>
      <c r="H34" s="153"/>
      <c r="I34" s="153"/>
      <c r="J34" s="133"/>
    </row>
    <row r="35" spans="1:14" ht="11.25" customHeight="1" x14ac:dyDescent="0.25">
      <c r="A35" s="133"/>
      <c r="B35" s="133"/>
      <c r="C35" s="133"/>
      <c r="D35" s="133"/>
      <c r="E35" s="133"/>
      <c r="F35" s="133"/>
      <c r="G35" s="133"/>
      <c r="H35" s="133"/>
      <c r="I35" s="134"/>
      <c r="J35" s="133"/>
      <c r="K35" s="133"/>
      <c r="L35" s="133"/>
      <c r="M35" s="133"/>
      <c r="N35" s="133"/>
    </row>
  </sheetData>
  <mergeCells count="24">
    <mergeCell ref="D24:E24"/>
    <mergeCell ref="B32:C32"/>
    <mergeCell ref="B33:C33"/>
    <mergeCell ref="B34:C34"/>
    <mergeCell ref="D25:E25"/>
    <mergeCell ref="B26:C26"/>
    <mergeCell ref="B27:C27"/>
    <mergeCell ref="B29:C29"/>
    <mergeCell ref="D29:E29"/>
    <mergeCell ref="B31:C31"/>
    <mergeCell ref="D32:E32"/>
    <mergeCell ref="B22:C22"/>
    <mergeCell ref="B23:C23"/>
    <mergeCell ref="B19:C19"/>
    <mergeCell ref="F20:G20"/>
    <mergeCell ref="F21:G21"/>
    <mergeCell ref="F12:G12"/>
    <mergeCell ref="B14:C14"/>
    <mergeCell ref="B15:C15"/>
    <mergeCell ref="B18:C18"/>
    <mergeCell ref="D16:E16"/>
    <mergeCell ref="D17:E17"/>
    <mergeCell ref="B12:C12"/>
    <mergeCell ref="D12:E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Welcome</vt:lpstr>
      <vt:lpstr>Winners</vt:lpstr>
      <vt:lpstr>Matches</vt:lpstr>
      <vt:lpstr>Roster</vt:lpstr>
      <vt:lpstr>MS</vt:lpstr>
      <vt:lpstr>WS</vt:lpstr>
      <vt:lpstr>WD</vt:lpstr>
      <vt:lpstr>MD</vt:lpstr>
      <vt:lpstr>XD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Colin March</dc:creator>
  <cp:lastModifiedBy>Colin March</cp:lastModifiedBy>
  <dcterms:created xsi:type="dcterms:W3CDTF">2026-02-11T16:55:36Z</dcterms:created>
  <dcterms:modified xsi:type="dcterms:W3CDTF">2026-02-22T00:14:41Z</dcterms:modified>
</cp:coreProperties>
</file>